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howInkAnnotation="0" codeName="ThisWorkbook"/>
  <mc:AlternateContent xmlns:mc="http://schemas.openxmlformats.org/markup-compatibility/2006">
    <mc:Choice Requires="x15">
      <x15ac:absPath xmlns:x15ac="http://schemas.microsoft.com/office/spreadsheetml/2010/11/ac" url="C:\Users\JM7\Desktop\20231111  233rd 記録会\233rd EntryFile\"/>
    </mc:Choice>
  </mc:AlternateContent>
  <xr:revisionPtr revIDLastSave="0" documentId="13_ncr:1_{225E09F0-B5E0-4EDE-B4CE-0FA972525B2D}" xr6:coauthVersionLast="47" xr6:coauthVersionMax="47" xr10:uidLastSave="{00000000-0000-0000-0000-000000000000}"/>
  <workbookProtection workbookAlgorithmName="SHA-512" workbookHashValue="uZMw7ql8XA7JzXrBpNcdWFhwM7bRbw2XoNK1SmK+U5mWvw1HjrJhDjWYELrr37DZaw7FPq8srxr5UBDUoyl95w==" workbookSaltValue="1/vcHbDzObKvnzKfXZyJZw==" workbookSpinCount="100000" lockStructure="1"/>
  <bookViews>
    <workbookView xWindow="934" yWindow="94" windowWidth="31783" windowHeight="17623" tabRatio="951" xr2:uid="{00000000-000D-0000-FFFF-FFFF00000000}"/>
  </bookViews>
  <sheets>
    <sheet name="入力注意事項" sheetId="3" r:id="rId1"/>
    <sheet name="競技者データ入力シート" sheetId="1" r:id="rId2"/>
    <sheet name="リレーチーム記録入力表" sheetId="8" r:id="rId3"/>
    <sheet name="大会申込一覧表(印刷して提出)" sheetId="2" r:id="rId4"/>
    <sheet name="NANS Data" sheetId="4" state="hidden" r:id="rId5"/>
    <sheet name="データ" sheetId="6" state="hidden" r:id="rId6"/>
  </sheets>
  <definedNames>
    <definedName name="_r1AF" localSheetId="1">データ!$F$25</definedName>
    <definedName name="_r1AM" localSheetId="1">データ!$B$25</definedName>
    <definedName name="_r1DF" localSheetId="1">データ!$F$29</definedName>
    <definedName name="_r1DM">データ!$B$29</definedName>
    <definedName name="_r4AF" localSheetId="1">データ!$F$27</definedName>
    <definedName name="_r4AM" localSheetId="1">データ!$B$27</definedName>
    <definedName name="_r4DF" localSheetId="1">データ!$F$31</definedName>
    <definedName name="_r4DM" localSheetId="1">データ!$B$31</definedName>
    <definedName name="AF" localSheetId="1">データ!$F$16:$F$17</definedName>
    <definedName name="AM" localSheetId="1">データ!$B$16:$B$17</definedName>
    <definedName name="DF" localSheetId="1">データ!$F$21:$F$22</definedName>
    <definedName name="DM" localSheetId="1">データ!$B$21:$B$22</definedName>
    <definedName name="_xlnm.Print_Area" localSheetId="1">競技者データ入力シート!$A$2:$AQ$58</definedName>
    <definedName name="_xlnm.Print_Area" localSheetId="3">'大会申込一覧表(印刷して提出)'!$A$1:$T$66</definedName>
    <definedName name="_xlnm.Print_Area" localSheetId="0">入力注意事項!$W$6:$AQ$33</definedName>
    <definedName name="_xlnm.Print_Titles" localSheetId="1">競技者データ入力シート!$2:$7</definedName>
    <definedName name="_xlnm.Print_Titles" localSheetId="3">'大会申込一覧表(印刷して提出)'!$2:$16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M2" i="4" l="1"/>
  <c r="CN2" i="4"/>
  <c r="CO2" i="4"/>
  <c r="CP2" i="4"/>
  <c r="CQ2" i="4"/>
  <c r="CR2" i="4"/>
  <c r="CS2" i="4"/>
  <c r="CT2" i="4"/>
  <c r="CL2" i="4"/>
  <c r="CK2" i="4"/>
  <c r="CJ2" i="4"/>
  <c r="CI2" i="4"/>
  <c r="CG2" i="4"/>
  <c r="CF2" i="4"/>
  <c r="CE2" i="4"/>
  <c r="BU2" i="4"/>
  <c r="BT2" i="4"/>
  <c r="CH2" i="4"/>
  <c r="CA2" i="4" l="1"/>
  <c r="S2" i="1" l="1"/>
  <c r="B5" i="4" s="1"/>
  <c r="AR5" i="4" s="1"/>
  <c r="I3" i="4"/>
  <c r="J3" i="4"/>
  <c r="AY3" i="4" s="1"/>
  <c r="K3" i="4"/>
  <c r="M3" i="4"/>
  <c r="O3" i="4"/>
  <c r="Y3" i="4" s="1"/>
  <c r="AZ3" i="4" s="1"/>
  <c r="P3" i="4"/>
  <c r="Q3" i="4"/>
  <c r="R3" i="4"/>
  <c r="S3" i="4"/>
  <c r="T3" i="4"/>
  <c r="V3" i="4"/>
  <c r="AO3" i="4"/>
  <c r="AP3" i="4"/>
  <c r="BB3" i="4"/>
  <c r="F4" i="4"/>
  <c r="I4" i="4"/>
  <c r="J4" i="4"/>
  <c r="L4" i="4" s="1"/>
  <c r="K4" i="4"/>
  <c r="M4" i="4"/>
  <c r="O4" i="4"/>
  <c r="U4" i="4" s="1"/>
  <c r="P4" i="4"/>
  <c r="Q4" i="4"/>
  <c r="R4" i="4"/>
  <c r="S4" i="4"/>
  <c r="T4" i="4"/>
  <c r="V4" i="4"/>
  <c r="AO4" i="4"/>
  <c r="AP4" i="4"/>
  <c r="BB4" i="4"/>
  <c r="I5" i="4"/>
  <c r="J5" i="4"/>
  <c r="AY5" i="4" s="1"/>
  <c r="K5" i="4"/>
  <c r="M5" i="4"/>
  <c r="O5" i="4"/>
  <c r="Y5" i="4" s="1"/>
  <c r="P5" i="4"/>
  <c r="Q5" i="4"/>
  <c r="R5" i="4"/>
  <c r="S5" i="4"/>
  <c r="T5" i="4"/>
  <c r="V5" i="4"/>
  <c r="AO5" i="4"/>
  <c r="AP5" i="4"/>
  <c r="BB5" i="4"/>
  <c r="I6" i="4"/>
  <c r="J6" i="4"/>
  <c r="AY6" i="4" s="1"/>
  <c r="K6" i="4"/>
  <c r="M6" i="4"/>
  <c r="O6" i="4"/>
  <c r="U6" i="4" s="1"/>
  <c r="P6" i="4"/>
  <c r="Q6" i="4"/>
  <c r="R6" i="4"/>
  <c r="S6" i="4"/>
  <c r="T6" i="4"/>
  <c r="V6" i="4"/>
  <c r="AO6" i="4"/>
  <c r="AP6" i="4"/>
  <c r="BB6" i="4"/>
  <c r="I7" i="4"/>
  <c r="J7" i="4"/>
  <c r="L7" i="4" s="1"/>
  <c r="K7" i="4"/>
  <c r="M7" i="4"/>
  <c r="O7" i="4"/>
  <c r="U7" i="4" s="1"/>
  <c r="P7" i="4"/>
  <c r="Q7" i="4"/>
  <c r="R7" i="4"/>
  <c r="S7" i="4"/>
  <c r="T7" i="4"/>
  <c r="V7" i="4"/>
  <c r="AO7" i="4"/>
  <c r="AP7" i="4"/>
  <c r="BB7" i="4"/>
  <c r="BK7" i="4"/>
  <c r="I8" i="4"/>
  <c r="J8" i="4"/>
  <c r="L8" i="4" s="1"/>
  <c r="K8" i="4"/>
  <c r="M8" i="4"/>
  <c r="O8" i="4"/>
  <c r="U8" i="4" s="1"/>
  <c r="P8" i="4"/>
  <c r="Q8" i="4"/>
  <c r="R8" i="4"/>
  <c r="S8" i="4"/>
  <c r="T8" i="4"/>
  <c r="V8" i="4"/>
  <c r="AO8" i="4"/>
  <c r="AP8" i="4"/>
  <c r="BB8" i="4"/>
  <c r="BK8" i="4"/>
  <c r="I9" i="4"/>
  <c r="J9" i="4"/>
  <c r="L9" i="4" s="1"/>
  <c r="K9" i="4"/>
  <c r="M9" i="4"/>
  <c r="O9" i="4"/>
  <c r="Y9" i="4" s="1"/>
  <c r="P9" i="4"/>
  <c r="Q9" i="4"/>
  <c r="R9" i="4"/>
  <c r="S9" i="4"/>
  <c r="T9" i="4"/>
  <c r="V9" i="4"/>
  <c r="AO9" i="4"/>
  <c r="AP9" i="4"/>
  <c r="BB9" i="4"/>
  <c r="I10" i="4"/>
  <c r="J10" i="4"/>
  <c r="AY10" i="4" s="1"/>
  <c r="K10" i="4"/>
  <c r="M10" i="4"/>
  <c r="O10" i="4"/>
  <c r="Y10" i="4" s="1"/>
  <c r="P10" i="4"/>
  <c r="Q10" i="4"/>
  <c r="R10" i="4"/>
  <c r="S10" i="4"/>
  <c r="T10" i="4"/>
  <c r="V10" i="4"/>
  <c r="AO10" i="4"/>
  <c r="AP10" i="4"/>
  <c r="BB10" i="4"/>
  <c r="F11" i="4"/>
  <c r="I11" i="4"/>
  <c r="J11" i="4"/>
  <c r="AY11" i="4" s="1"/>
  <c r="K11" i="4"/>
  <c r="M11" i="4"/>
  <c r="O11" i="4"/>
  <c r="U11" i="4" s="1"/>
  <c r="P11" i="4"/>
  <c r="Q11" i="4"/>
  <c r="R11" i="4"/>
  <c r="S11" i="4"/>
  <c r="T11" i="4"/>
  <c r="V11" i="4"/>
  <c r="AO11" i="4"/>
  <c r="AP11" i="4"/>
  <c r="BB11" i="4"/>
  <c r="F12" i="4"/>
  <c r="I12" i="4"/>
  <c r="J12" i="4"/>
  <c r="L12" i="4" s="1"/>
  <c r="K12" i="4"/>
  <c r="M12" i="4"/>
  <c r="O12" i="4"/>
  <c r="U12" i="4" s="1"/>
  <c r="P12" i="4"/>
  <c r="Q12" i="4"/>
  <c r="R12" i="4"/>
  <c r="S12" i="4"/>
  <c r="T12" i="4"/>
  <c r="V12" i="4"/>
  <c r="AO12" i="4"/>
  <c r="AP12" i="4"/>
  <c r="BB12" i="4"/>
  <c r="BK12" i="4"/>
  <c r="I13" i="4"/>
  <c r="J13" i="4"/>
  <c r="AY13" i="4" s="1"/>
  <c r="K13" i="4"/>
  <c r="M13" i="4"/>
  <c r="O13" i="4"/>
  <c r="Y13" i="4" s="1"/>
  <c r="P13" i="4"/>
  <c r="Q13" i="4"/>
  <c r="R13" i="4"/>
  <c r="S13" i="4"/>
  <c r="T13" i="4"/>
  <c r="V13" i="4"/>
  <c r="AO13" i="4"/>
  <c r="AP13" i="4"/>
  <c r="BB13" i="4"/>
  <c r="BK13" i="4"/>
  <c r="I14" i="4"/>
  <c r="J14" i="4"/>
  <c r="L14" i="4" s="1"/>
  <c r="K14" i="4"/>
  <c r="M14" i="4"/>
  <c r="O14" i="4"/>
  <c r="U14" i="4" s="1"/>
  <c r="P14" i="4"/>
  <c r="Q14" i="4"/>
  <c r="R14" i="4"/>
  <c r="S14" i="4"/>
  <c r="T14" i="4"/>
  <c r="V14" i="4"/>
  <c r="AO14" i="4"/>
  <c r="AP14" i="4"/>
  <c r="BB14" i="4"/>
  <c r="BK14" i="4"/>
  <c r="I15" i="4"/>
  <c r="J15" i="4"/>
  <c r="L15" i="4" s="1"/>
  <c r="K15" i="4"/>
  <c r="M15" i="4"/>
  <c r="O15" i="4"/>
  <c r="U15" i="4" s="1"/>
  <c r="P15" i="4"/>
  <c r="Q15" i="4"/>
  <c r="R15" i="4"/>
  <c r="S15" i="4"/>
  <c r="T15" i="4"/>
  <c r="V15" i="4"/>
  <c r="AO15" i="4"/>
  <c r="AP15" i="4"/>
  <c r="BB15" i="4"/>
  <c r="I16" i="4"/>
  <c r="J16" i="4"/>
  <c r="AY16" i="4" s="1"/>
  <c r="K16" i="4"/>
  <c r="M16" i="4"/>
  <c r="O16" i="4"/>
  <c r="U16" i="4" s="1"/>
  <c r="P16" i="4"/>
  <c r="Q16" i="4"/>
  <c r="R16" i="4"/>
  <c r="S16" i="4"/>
  <c r="T16" i="4"/>
  <c r="V16" i="4"/>
  <c r="AO16" i="4"/>
  <c r="AP16" i="4"/>
  <c r="BB16" i="4"/>
  <c r="BK16" i="4"/>
  <c r="I17" i="4"/>
  <c r="J17" i="4"/>
  <c r="L17" i="4" s="1"/>
  <c r="K17" i="4"/>
  <c r="M17" i="4"/>
  <c r="O17" i="4"/>
  <c r="Y17" i="4" s="1"/>
  <c r="P17" i="4"/>
  <c r="Q17" i="4"/>
  <c r="R17" i="4"/>
  <c r="S17" i="4"/>
  <c r="T17" i="4"/>
  <c r="V17" i="4"/>
  <c r="AO17" i="4"/>
  <c r="AP17" i="4"/>
  <c r="AY17" i="4"/>
  <c r="BB17" i="4"/>
  <c r="I18" i="4"/>
  <c r="J18" i="4"/>
  <c r="AY18" i="4" s="1"/>
  <c r="K18" i="4"/>
  <c r="M18" i="4"/>
  <c r="O18" i="4"/>
  <c r="Y18" i="4" s="1"/>
  <c r="P18" i="4"/>
  <c r="Q18" i="4"/>
  <c r="R18" i="4"/>
  <c r="S18" i="4"/>
  <c r="T18" i="4"/>
  <c r="V18" i="4"/>
  <c r="AO18" i="4"/>
  <c r="AP18" i="4"/>
  <c r="BB18" i="4"/>
  <c r="I19" i="4"/>
  <c r="J19" i="4"/>
  <c r="AY19" i="4" s="1"/>
  <c r="K19" i="4"/>
  <c r="M19" i="4"/>
  <c r="O19" i="4"/>
  <c r="U19" i="4" s="1"/>
  <c r="P19" i="4"/>
  <c r="Q19" i="4"/>
  <c r="R19" i="4"/>
  <c r="S19" i="4"/>
  <c r="T19" i="4"/>
  <c r="V19" i="4"/>
  <c r="AO19" i="4"/>
  <c r="AP19" i="4"/>
  <c r="BB19" i="4"/>
  <c r="F20" i="4"/>
  <c r="I20" i="4"/>
  <c r="J20" i="4"/>
  <c r="L20" i="4" s="1"/>
  <c r="K20" i="4"/>
  <c r="M20" i="4"/>
  <c r="O20" i="4"/>
  <c r="U20" i="4" s="1"/>
  <c r="P20" i="4"/>
  <c r="Q20" i="4"/>
  <c r="R20" i="4"/>
  <c r="S20" i="4"/>
  <c r="T20" i="4"/>
  <c r="V20" i="4"/>
  <c r="AO20" i="4"/>
  <c r="AP20" i="4"/>
  <c r="BB20" i="4"/>
  <c r="BK20" i="4"/>
  <c r="I21" i="4"/>
  <c r="J21" i="4"/>
  <c r="L21" i="4" s="1"/>
  <c r="K21" i="4"/>
  <c r="M21" i="4"/>
  <c r="O21" i="4"/>
  <c r="Y21" i="4" s="1"/>
  <c r="P21" i="4"/>
  <c r="Q21" i="4"/>
  <c r="R21" i="4"/>
  <c r="S21" i="4"/>
  <c r="T21" i="4"/>
  <c r="V21" i="4"/>
  <c r="AO21" i="4"/>
  <c r="AP21" i="4"/>
  <c r="AZ21" i="4"/>
  <c r="BB21" i="4"/>
  <c r="BK21" i="4"/>
  <c r="I22" i="4"/>
  <c r="J22" i="4"/>
  <c r="L22" i="4" s="1"/>
  <c r="K22" i="4"/>
  <c r="M22" i="4"/>
  <c r="O22" i="4"/>
  <c r="U22" i="4" s="1"/>
  <c r="P22" i="4"/>
  <c r="Q22" i="4"/>
  <c r="R22" i="4"/>
  <c r="S22" i="4"/>
  <c r="T22" i="4"/>
  <c r="V22" i="4"/>
  <c r="AO22" i="4"/>
  <c r="AP22" i="4"/>
  <c r="AY22" i="4"/>
  <c r="BB22" i="4"/>
  <c r="BK22" i="4"/>
  <c r="I23" i="4"/>
  <c r="J23" i="4"/>
  <c r="L23" i="4" s="1"/>
  <c r="K23" i="4"/>
  <c r="M23" i="4"/>
  <c r="O23" i="4"/>
  <c r="AC23" i="4" s="1"/>
  <c r="BL23" i="4" s="1"/>
  <c r="P23" i="4"/>
  <c r="Q23" i="4"/>
  <c r="R23" i="4"/>
  <c r="S23" i="4"/>
  <c r="T23" i="4"/>
  <c r="V23" i="4"/>
  <c r="AO23" i="4"/>
  <c r="AP23" i="4"/>
  <c r="AY23" i="4"/>
  <c r="BB23" i="4"/>
  <c r="I24" i="4"/>
  <c r="J24" i="4"/>
  <c r="L24" i="4" s="1"/>
  <c r="K24" i="4"/>
  <c r="M24" i="4"/>
  <c r="O24" i="4"/>
  <c r="U24" i="4" s="1"/>
  <c r="P24" i="4"/>
  <c r="Q24" i="4"/>
  <c r="R24" i="4"/>
  <c r="S24" i="4"/>
  <c r="T24" i="4"/>
  <c r="V24" i="4"/>
  <c r="AO24" i="4"/>
  <c r="AP24" i="4"/>
  <c r="AY24" i="4"/>
  <c r="BB24" i="4"/>
  <c r="BK24" i="4"/>
  <c r="B25" i="4"/>
  <c r="I25" i="4"/>
  <c r="J25" i="4"/>
  <c r="L25" i="4" s="1"/>
  <c r="K25" i="4"/>
  <c r="M25" i="4"/>
  <c r="O25" i="4"/>
  <c r="Y25" i="4" s="1"/>
  <c r="AZ25" i="4" s="1"/>
  <c r="P25" i="4"/>
  <c r="Q25" i="4"/>
  <c r="R25" i="4"/>
  <c r="S25" i="4"/>
  <c r="T25" i="4"/>
  <c r="V25" i="4"/>
  <c r="AO25" i="4"/>
  <c r="AP25" i="4"/>
  <c r="AR25" i="4"/>
  <c r="BB25" i="4"/>
  <c r="BD25" i="4"/>
  <c r="I26" i="4"/>
  <c r="J26" i="4"/>
  <c r="L26" i="4" s="1"/>
  <c r="K26" i="4"/>
  <c r="M26" i="4"/>
  <c r="O26" i="4"/>
  <c r="Y26" i="4" s="1"/>
  <c r="AZ26" i="4" s="1"/>
  <c r="P26" i="4"/>
  <c r="Q26" i="4"/>
  <c r="R26" i="4"/>
  <c r="S26" i="4"/>
  <c r="T26" i="4"/>
  <c r="V26" i="4"/>
  <c r="AO26" i="4"/>
  <c r="AP26" i="4"/>
  <c r="BB26" i="4"/>
  <c r="I27" i="4"/>
  <c r="J27" i="4"/>
  <c r="L27" i="4" s="1"/>
  <c r="K27" i="4"/>
  <c r="M27" i="4"/>
  <c r="O27" i="4"/>
  <c r="U27" i="4" s="1"/>
  <c r="P27" i="4"/>
  <c r="Q27" i="4"/>
  <c r="R27" i="4"/>
  <c r="S27" i="4"/>
  <c r="T27" i="4"/>
  <c r="V27" i="4"/>
  <c r="AO27" i="4"/>
  <c r="AP27" i="4"/>
  <c r="AQ27" i="4"/>
  <c r="AR27" i="4"/>
  <c r="AS27" i="4"/>
  <c r="AU27" i="4"/>
  <c r="AV27" i="4"/>
  <c r="AW27" i="4"/>
  <c r="AX27" i="4"/>
  <c r="AY27" i="4"/>
  <c r="AZ27" i="4"/>
  <c r="BA27" i="4"/>
  <c r="BB27" i="4"/>
  <c r="BC27" i="4"/>
  <c r="BD27" i="4"/>
  <c r="BE27" i="4"/>
  <c r="BG27" i="4"/>
  <c r="BH27" i="4"/>
  <c r="BI27" i="4"/>
  <c r="BJ27" i="4"/>
  <c r="BK27" i="4"/>
  <c r="BL27" i="4"/>
  <c r="BM27" i="4"/>
  <c r="I28" i="4"/>
  <c r="J28" i="4"/>
  <c r="L28" i="4" s="1"/>
  <c r="K28" i="4"/>
  <c r="M28" i="4"/>
  <c r="O28" i="4"/>
  <c r="U28" i="4" s="1"/>
  <c r="P28" i="4"/>
  <c r="Q28" i="4"/>
  <c r="R28" i="4"/>
  <c r="S28" i="4"/>
  <c r="T28" i="4"/>
  <c r="V28" i="4"/>
  <c r="AO28" i="4"/>
  <c r="AP28" i="4"/>
  <c r="AQ28" i="4"/>
  <c r="AR28" i="4"/>
  <c r="AS28" i="4"/>
  <c r="AU28" i="4"/>
  <c r="AV28" i="4"/>
  <c r="AW28" i="4"/>
  <c r="AX28" i="4"/>
  <c r="AY28" i="4"/>
  <c r="AZ28" i="4"/>
  <c r="BA28" i="4"/>
  <c r="BB28" i="4"/>
  <c r="BC28" i="4"/>
  <c r="BD28" i="4"/>
  <c r="BE28" i="4"/>
  <c r="BG28" i="4"/>
  <c r="BH28" i="4"/>
  <c r="BI28" i="4"/>
  <c r="BJ28" i="4"/>
  <c r="BK28" i="4"/>
  <c r="BL28" i="4"/>
  <c r="BM28" i="4"/>
  <c r="F29" i="4"/>
  <c r="I29" i="4"/>
  <c r="J29" i="4"/>
  <c r="L29" i="4" s="1"/>
  <c r="K29" i="4"/>
  <c r="M29" i="4"/>
  <c r="O29" i="4"/>
  <c r="Y29" i="4" s="1"/>
  <c r="P29" i="4"/>
  <c r="Q29" i="4"/>
  <c r="R29" i="4"/>
  <c r="S29" i="4"/>
  <c r="T29" i="4"/>
  <c r="V29" i="4"/>
  <c r="AO29" i="4"/>
  <c r="AP29" i="4"/>
  <c r="AQ29" i="4"/>
  <c r="AR29" i="4"/>
  <c r="AS29" i="4"/>
  <c r="AU29" i="4"/>
  <c r="AV29" i="4"/>
  <c r="AW29" i="4"/>
  <c r="AX29" i="4"/>
  <c r="AY29" i="4"/>
  <c r="AZ29" i="4"/>
  <c r="BA29" i="4"/>
  <c r="BB29" i="4"/>
  <c r="BC29" i="4"/>
  <c r="BD29" i="4"/>
  <c r="BE29" i="4"/>
  <c r="BG29" i="4"/>
  <c r="BH29" i="4"/>
  <c r="BI29" i="4"/>
  <c r="BJ29" i="4"/>
  <c r="BK29" i="4"/>
  <c r="BL29" i="4"/>
  <c r="BM29" i="4"/>
  <c r="I30" i="4"/>
  <c r="J30" i="4"/>
  <c r="L30" i="4" s="1"/>
  <c r="K30" i="4"/>
  <c r="M30" i="4"/>
  <c r="O30" i="4"/>
  <c r="U30" i="4" s="1"/>
  <c r="P30" i="4"/>
  <c r="Q30" i="4"/>
  <c r="R30" i="4"/>
  <c r="S30" i="4"/>
  <c r="T30" i="4"/>
  <c r="V30" i="4"/>
  <c r="AO30" i="4"/>
  <c r="AP30" i="4"/>
  <c r="AQ30" i="4"/>
  <c r="AR30" i="4"/>
  <c r="AS30" i="4"/>
  <c r="AU30" i="4"/>
  <c r="AV30" i="4"/>
  <c r="AW30" i="4"/>
  <c r="AX30" i="4"/>
  <c r="AY30" i="4"/>
  <c r="AZ30" i="4"/>
  <c r="BA30" i="4"/>
  <c r="BB30" i="4"/>
  <c r="BC30" i="4"/>
  <c r="BD30" i="4"/>
  <c r="BE30" i="4"/>
  <c r="BG30" i="4"/>
  <c r="BH30" i="4"/>
  <c r="BI30" i="4"/>
  <c r="BJ30" i="4"/>
  <c r="BK30" i="4"/>
  <c r="BL30" i="4"/>
  <c r="BM30" i="4"/>
  <c r="I31" i="4"/>
  <c r="J31" i="4"/>
  <c r="L31" i="4" s="1"/>
  <c r="K31" i="4"/>
  <c r="M31" i="4"/>
  <c r="O31" i="4"/>
  <c r="AC31" i="4" s="1"/>
  <c r="P31" i="4"/>
  <c r="Q31" i="4"/>
  <c r="R31" i="4"/>
  <c r="S31" i="4"/>
  <c r="T31" i="4"/>
  <c r="V31" i="4"/>
  <c r="AO31" i="4"/>
  <c r="AP31" i="4"/>
  <c r="AQ31" i="4"/>
  <c r="AR31" i="4"/>
  <c r="AS31" i="4"/>
  <c r="AU31" i="4"/>
  <c r="AV31" i="4"/>
  <c r="AW31" i="4"/>
  <c r="AX31" i="4"/>
  <c r="AY31" i="4"/>
  <c r="AZ31" i="4"/>
  <c r="BA31" i="4"/>
  <c r="BB31" i="4"/>
  <c r="BC31" i="4"/>
  <c r="BD31" i="4"/>
  <c r="BE31" i="4"/>
  <c r="BG31" i="4"/>
  <c r="BH31" i="4"/>
  <c r="BI31" i="4"/>
  <c r="BJ31" i="4"/>
  <c r="BK31" i="4"/>
  <c r="BL31" i="4"/>
  <c r="BM31" i="4"/>
  <c r="I32" i="4"/>
  <c r="J32" i="4"/>
  <c r="L32" i="4" s="1"/>
  <c r="K32" i="4"/>
  <c r="M32" i="4"/>
  <c r="O32" i="4"/>
  <c r="U32" i="4" s="1"/>
  <c r="P32" i="4"/>
  <c r="Q32" i="4"/>
  <c r="R32" i="4"/>
  <c r="S32" i="4"/>
  <c r="T32" i="4"/>
  <c r="V32" i="4"/>
  <c r="AO32" i="4"/>
  <c r="AP32" i="4"/>
  <c r="AQ32" i="4"/>
  <c r="AR32" i="4"/>
  <c r="AS32" i="4"/>
  <c r="AU32" i="4"/>
  <c r="AV32" i="4"/>
  <c r="AW32" i="4"/>
  <c r="AX32" i="4"/>
  <c r="AY32" i="4"/>
  <c r="AZ32" i="4"/>
  <c r="BA32" i="4"/>
  <c r="BB32" i="4"/>
  <c r="BC32" i="4"/>
  <c r="BD32" i="4"/>
  <c r="BE32" i="4"/>
  <c r="BG32" i="4"/>
  <c r="BH32" i="4"/>
  <c r="BI32" i="4"/>
  <c r="BJ32" i="4"/>
  <c r="BK32" i="4"/>
  <c r="BL32" i="4"/>
  <c r="BM32" i="4"/>
  <c r="B33" i="4"/>
  <c r="I33" i="4"/>
  <c r="J33" i="4"/>
  <c r="L33" i="4" s="1"/>
  <c r="K33" i="4"/>
  <c r="M33" i="4"/>
  <c r="O33" i="4"/>
  <c r="Y33" i="4" s="1"/>
  <c r="P33" i="4"/>
  <c r="Q33" i="4"/>
  <c r="R33" i="4"/>
  <c r="S33" i="4"/>
  <c r="T33" i="4"/>
  <c r="V33" i="4"/>
  <c r="AO33" i="4"/>
  <c r="AP33" i="4"/>
  <c r="AQ33" i="4"/>
  <c r="AR33" i="4"/>
  <c r="AS33" i="4"/>
  <c r="AU33" i="4"/>
  <c r="AV33" i="4"/>
  <c r="AW33" i="4"/>
  <c r="AX33" i="4"/>
  <c r="AY33" i="4"/>
  <c r="AZ33" i="4"/>
  <c r="BA33" i="4"/>
  <c r="BB33" i="4"/>
  <c r="BC33" i="4"/>
  <c r="BD33" i="4"/>
  <c r="BE33" i="4"/>
  <c r="BG33" i="4"/>
  <c r="BH33" i="4"/>
  <c r="BI33" i="4"/>
  <c r="BJ33" i="4"/>
  <c r="BK33" i="4"/>
  <c r="BL33" i="4"/>
  <c r="BM33" i="4"/>
  <c r="F34" i="4"/>
  <c r="I34" i="4"/>
  <c r="J34" i="4"/>
  <c r="L34" i="4" s="1"/>
  <c r="K34" i="4"/>
  <c r="M34" i="4"/>
  <c r="O34" i="4"/>
  <c r="Y34" i="4" s="1"/>
  <c r="P34" i="4"/>
  <c r="Q34" i="4"/>
  <c r="R34" i="4"/>
  <c r="S34" i="4"/>
  <c r="T34" i="4"/>
  <c r="V34" i="4"/>
  <c r="AO34" i="4"/>
  <c r="AP34" i="4"/>
  <c r="AQ34" i="4"/>
  <c r="AR34" i="4"/>
  <c r="AS34" i="4"/>
  <c r="AU34" i="4"/>
  <c r="AV34" i="4"/>
  <c r="AW34" i="4"/>
  <c r="AX34" i="4"/>
  <c r="AY34" i="4"/>
  <c r="AZ34" i="4"/>
  <c r="BA34" i="4"/>
  <c r="BB34" i="4"/>
  <c r="BC34" i="4"/>
  <c r="BD34" i="4"/>
  <c r="BE34" i="4"/>
  <c r="BG34" i="4"/>
  <c r="BH34" i="4"/>
  <c r="BI34" i="4"/>
  <c r="BJ34" i="4"/>
  <c r="BK34" i="4"/>
  <c r="BL34" i="4"/>
  <c r="BM34" i="4"/>
  <c r="I35" i="4"/>
  <c r="J35" i="4"/>
  <c r="L35" i="4" s="1"/>
  <c r="K35" i="4"/>
  <c r="M35" i="4"/>
  <c r="O35" i="4"/>
  <c r="Y35" i="4" s="1"/>
  <c r="P35" i="4"/>
  <c r="Q35" i="4"/>
  <c r="R35" i="4"/>
  <c r="S35" i="4"/>
  <c r="T35" i="4"/>
  <c r="V35" i="4"/>
  <c r="AO35" i="4"/>
  <c r="AP35" i="4"/>
  <c r="AQ35" i="4"/>
  <c r="AR35" i="4"/>
  <c r="AS35" i="4"/>
  <c r="AU35" i="4"/>
  <c r="AV35" i="4"/>
  <c r="AW35" i="4"/>
  <c r="AX35" i="4"/>
  <c r="AY35" i="4"/>
  <c r="AZ35" i="4"/>
  <c r="BA35" i="4"/>
  <c r="BB35" i="4"/>
  <c r="BC35" i="4"/>
  <c r="BD35" i="4"/>
  <c r="BE35" i="4"/>
  <c r="BG35" i="4"/>
  <c r="BH35" i="4"/>
  <c r="BI35" i="4"/>
  <c r="BJ35" i="4"/>
  <c r="BK35" i="4"/>
  <c r="BL35" i="4"/>
  <c r="BM35" i="4"/>
  <c r="F36" i="4"/>
  <c r="I36" i="4"/>
  <c r="J36" i="4"/>
  <c r="L36" i="4" s="1"/>
  <c r="K36" i="4"/>
  <c r="M36" i="4"/>
  <c r="O36" i="4"/>
  <c r="U36" i="4" s="1"/>
  <c r="P36" i="4"/>
  <c r="Q36" i="4"/>
  <c r="R36" i="4"/>
  <c r="S36" i="4"/>
  <c r="T36" i="4"/>
  <c r="V36" i="4"/>
  <c r="AO36" i="4"/>
  <c r="AP36" i="4"/>
  <c r="AQ36" i="4"/>
  <c r="AR36" i="4"/>
  <c r="AS36" i="4"/>
  <c r="AU36" i="4"/>
  <c r="AV36" i="4"/>
  <c r="AW36" i="4"/>
  <c r="AX36" i="4"/>
  <c r="AY36" i="4"/>
  <c r="AZ36" i="4"/>
  <c r="BA36" i="4"/>
  <c r="BB36" i="4"/>
  <c r="BC36" i="4"/>
  <c r="BD36" i="4"/>
  <c r="BE36" i="4"/>
  <c r="BG36" i="4"/>
  <c r="BH36" i="4"/>
  <c r="BI36" i="4"/>
  <c r="BJ36" i="4"/>
  <c r="BK36" i="4"/>
  <c r="BL36" i="4"/>
  <c r="BM36" i="4"/>
  <c r="B37" i="4"/>
  <c r="I37" i="4"/>
  <c r="J37" i="4"/>
  <c r="L37" i="4" s="1"/>
  <c r="K37" i="4"/>
  <c r="M37" i="4"/>
  <c r="O37" i="4"/>
  <c r="Y37" i="4" s="1"/>
  <c r="P37" i="4"/>
  <c r="Q37" i="4"/>
  <c r="R37" i="4"/>
  <c r="S37" i="4"/>
  <c r="T37" i="4"/>
  <c r="V37" i="4"/>
  <c r="AO37" i="4"/>
  <c r="AP37" i="4"/>
  <c r="AQ37" i="4"/>
  <c r="AR37" i="4"/>
  <c r="AS37" i="4"/>
  <c r="AU37" i="4"/>
  <c r="AV37" i="4"/>
  <c r="AW37" i="4"/>
  <c r="AX37" i="4"/>
  <c r="AY37" i="4"/>
  <c r="AZ37" i="4"/>
  <c r="BA37" i="4"/>
  <c r="BB37" i="4"/>
  <c r="BC37" i="4"/>
  <c r="BD37" i="4"/>
  <c r="BE37" i="4"/>
  <c r="BG37" i="4"/>
  <c r="BH37" i="4"/>
  <c r="BI37" i="4"/>
  <c r="BJ37" i="4"/>
  <c r="BK37" i="4"/>
  <c r="BL37" i="4"/>
  <c r="BM37" i="4"/>
  <c r="I38" i="4"/>
  <c r="J38" i="4"/>
  <c r="L38" i="4" s="1"/>
  <c r="K38" i="4"/>
  <c r="M38" i="4"/>
  <c r="O38" i="4"/>
  <c r="U38" i="4" s="1"/>
  <c r="P38" i="4"/>
  <c r="Q38" i="4"/>
  <c r="R38" i="4"/>
  <c r="S38" i="4"/>
  <c r="T38" i="4"/>
  <c r="V38" i="4"/>
  <c r="AO38" i="4"/>
  <c r="AP38" i="4"/>
  <c r="AQ38" i="4"/>
  <c r="AR38" i="4"/>
  <c r="AS38" i="4"/>
  <c r="AU38" i="4"/>
  <c r="AV38" i="4"/>
  <c r="AW38" i="4"/>
  <c r="AX38" i="4"/>
  <c r="AY38" i="4"/>
  <c r="AZ38" i="4"/>
  <c r="BA38" i="4"/>
  <c r="BB38" i="4"/>
  <c r="BC38" i="4"/>
  <c r="BD38" i="4"/>
  <c r="BE38" i="4"/>
  <c r="BG38" i="4"/>
  <c r="BH38" i="4"/>
  <c r="BI38" i="4"/>
  <c r="BJ38" i="4"/>
  <c r="BK38" i="4"/>
  <c r="BL38" i="4"/>
  <c r="BM38" i="4"/>
  <c r="I39" i="4"/>
  <c r="J39" i="4"/>
  <c r="L39" i="4" s="1"/>
  <c r="K39" i="4"/>
  <c r="M39" i="4"/>
  <c r="O39" i="4"/>
  <c r="U39" i="4" s="1"/>
  <c r="P39" i="4"/>
  <c r="Q39" i="4"/>
  <c r="R39" i="4"/>
  <c r="S39" i="4"/>
  <c r="T39" i="4"/>
  <c r="V39" i="4"/>
  <c r="AO39" i="4"/>
  <c r="AP39" i="4"/>
  <c r="AQ39" i="4"/>
  <c r="AR39" i="4"/>
  <c r="AS39" i="4"/>
  <c r="AU39" i="4"/>
  <c r="AV39" i="4"/>
  <c r="AW39" i="4"/>
  <c r="AX39" i="4"/>
  <c r="AY39" i="4"/>
  <c r="AZ39" i="4"/>
  <c r="BA39" i="4"/>
  <c r="BB39" i="4"/>
  <c r="BC39" i="4"/>
  <c r="BD39" i="4"/>
  <c r="BE39" i="4"/>
  <c r="BG39" i="4"/>
  <c r="BH39" i="4"/>
  <c r="BI39" i="4"/>
  <c r="BJ39" i="4"/>
  <c r="BK39" i="4"/>
  <c r="BL39" i="4"/>
  <c r="BM39" i="4"/>
  <c r="F40" i="4"/>
  <c r="I40" i="4"/>
  <c r="J40" i="4"/>
  <c r="L40" i="4" s="1"/>
  <c r="K40" i="4"/>
  <c r="M40" i="4"/>
  <c r="O40" i="4"/>
  <c r="U40" i="4" s="1"/>
  <c r="P40" i="4"/>
  <c r="Q40" i="4"/>
  <c r="R40" i="4"/>
  <c r="S40" i="4"/>
  <c r="T40" i="4"/>
  <c r="V40" i="4"/>
  <c r="AO40" i="4"/>
  <c r="AP40" i="4"/>
  <c r="AQ40" i="4"/>
  <c r="AR40" i="4"/>
  <c r="AS40" i="4"/>
  <c r="AU40" i="4"/>
  <c r="AV40" i="4"/>
  <c r="AW40" i="4"/>
  <c r="AX40" i="4"/>
  <c r="AY40" i="4"/>
  <c r="AZ40" i="4"/>
  <c r="BA40" i="4"/>
  <c r="BB40" i="4"/>
  <c r="BC40" i="4"/>
  <c r="BD40" i="4"/>
  <c r="BE40" i="4"/>
  <c r="BG40" i="4"/>
  <c r="BH40" i="4"/>
  <c r="BI40" i="4"/>
  <c r="BJ40" i="4"/>
  <c r="BK40" i="4"/>
  <c r="BL40" i="4"/>
  <c r="BM40" i="4"/>
  <c r="B41" i="4"/>
  <c r="F41" i="4"/>
  <c r="I41" i="4"/>
  <c r="J41" i="4"/>
  <c r="L41" i="4" s="1"/>
  <c r="K41" i="4"/>
  <c r="M41" i="4"/>
  <c r="O41" i="4"/>
  <c r="Y41" i="4" s="1"/>
  <c r="P41" i="4"/>
  <c r="Q41" i="4"/>
  <c r="R41" i="4"/>
  <c r="S41" i="4"/>
  <c r="T41" i="4"/>
  <c r="V41" i="4"/>
  <c r="AO41" i="4"/>
  <c r="AP41" i="4"/>
  <c r="AQ41" i="4"/>
  <c r="AR41" i="4"/>
  <c r="AS41" i="4"/>
  <c r="AU41" i="4"/>
  <c r="AV41" i="4"/>
  <c r="AW41" i="4"/>
  <c r="AX41" i="4"/>
  <c r="AY41" i="4"/>
  <c r="AZ41" i="4"/>
  <c r="BA41" i="4"/>
  <c r="BB41" i="4"/>
  <c r="BC41" i="4"/>
  <c r="BD41" i="4"/>
  <c r="BE41" i="4"/>
  <c r="BG41" i="4"/>
  <c r="BH41" i="4"/>
  <c r="BI41" i="4"/>
  <c r="BJ41" i="4"/>
  <c r="BK41" i="4"/>
  <c r="BL41" i="4"/>
  <c r="BM41" i="4"/>
  <c r="I42" i="4"/>
  <c r="J42" i="4"/>
  <c r="L42" i="4" s="1"/>
  <c r="K42" i="4"/>
  <c r="M42" i="4"/>
  <c r="O42" i="4"/>
  <c r="AC42" i="4" s="1"/>
  <c r="P42" i="4"/>
  <c r="Q42" i="4"/>
  <c r="R42" i="4"/>
  <c r="S42" i="4"/>
  <c r="T42" i="4"/>
  <c r="V42" i="4"/>
  <c r="AO42" i="4"/>
  <c r="AP42" i="4"/>
  <c r="AQ42" i="4"/>
  <c r="AR42" i="4"/>
  <c r="AS42" i="4"/>
  <c r="AU42" i="4"/>
  <c r="AV42" i="4"/>
  <c r="AW42" i="4"/>
  <c r="AX42" i="4"/>
  <c r="AY42" i="4"/>
  <c r="AZ42" i="4"/>
  <c r="BA42" i="4"/>
  <c r="BB42" i="4"/>
  <c r="BC42" i="4"/>
  <c r="BD42" i="4"/>
  <c r="BE42" i="4"/>
  <c r="BG42" i="4"/>
  <c r="BH42" i="4"/>
  <c r="BI42" i="4"/>
  <c r="BJ42" i="4"/>
  <c r="BK42" i="4"/>
  <c r="BL42" i="4"/>
  <c r="BM42" i="4"/>
  <c r="B43" i="4"/>
  <c r="F43" i="4"/>
  <c r="I43" i="4"/>
  <c r="J43" i="4"/>
  <c r="L43" i="4" s="1"/>
  <c r="K43" i="4"/>
  <c r="M43" i="4"/>
  <c r="O43" i="4"/>
  <c r="AC43" i="4" s="1"/>
  <c r="P43" i="4"/>
  <c r="Q43" i="4"/>
  <c r="R43" i="4"/>
  <c r="S43" i="4"/>
  <c r="T43" i="4"/>
  <c r="V43" i="4"/>
  <c r="AO43" i="4"/>
  <c r="AP43" i="4"/>
  <c r="AQ43" i="4"/>
  <c r="AR43" i="4"/>
  <c r="AS43" i="4"/>
  <c r="AU43" i="4"/>
  <c r="AV43" i="4"/>
  <c r="AW43" i="4"/>
  <c r="AX43" i="4"/>
  <c r="AY43" i="4"/>
  <c r="AZ43" i="4"/>
  <c r="BA43" i="4"/>
  <c r="BB43" i="4"/>
  <c r="BC43" i="4"/>
  <c r="BD43" i="4"/>
  <c r="BE43" i="4"/>
  <c r="BG43" i="4"/>
  <c r="BH43" i="4"/>
  <c r="BI43" i="4"/>
  <c r="BJ43" i="4"/>
  <c r="BK43" i="4"/>
  <c r="BL43" i="4"/>
  <c r="BM43" i="4"/>
  <c r="B44" i="4"/>
  <c r="F44" i="4"/>
  <c r="I44" i="4"/>
  <c r="J44" i="4"/>
  <c r="L44" i="4" s="1"/>
  <c r="K44" i="4"/>
  <c r="M44" i="4"/>
  <c r="O44" i="4"/>
  <c r="U44" i="4" s="1"/>
  <c r="P44" i="4"/>
  <c r="Q44" i="4"/>
  <c r="R44" i="4"/>
  <c r="S44" i="4"/>
  <c r="T44" i="4"/>
  <c r="V44" i="4"/>
  <c r="AO44" i="4"/>
  <c r="AP44" i="4"/>
  <c r="AQ44" i="4"/>
  <c r="AR44" i="4"/>
  <c r="AS44" i="4"/>
  <c r="AU44" i="4"/>
  <c r="AV44" i="4"/>
  <c r="AW44" i="4"/>
  <c r="AX44" i="4"/>
  <c r="AY44" i="4"/>
  <c r="AZ44" i="4"/>
  <c r="BA44" i="4"/>
  <c r="BB44" i="4"/>
  <c r="BC44" i="4"/>
  <c r="BD44" i="4"/>
  <c r="BE44" i="4"/>
  <c r="BG44" i="4"/>
  <c r="BH44" i="4"/>
  <c r="BI44" i="4"/>
  <c r="BJ44" i="4"/>
  <c r="BK44" i="4"/>
  <c r="BL44" i="4"/>
  <c r="BM44" i="4"/>
  <c r="B45" i="4"/>
  <c r="F45" i="4"/>
  <c r="I45" i="4"/>
  <c r="J45" i="4"/>
  <c r="L45" i="4" s="1"/>
  <c r="K45" i="4"/>
  <c r="M45" i="4"/>
  <c r="O45" i="4"/>
  <c r="Y45" i="4" s="1"/>
  <c r="P45" i="4"/>
  <c r="Q45" i="4"/>
  <c r="R45" i="4"/>
  <c r="S45" i="4"/>
  <c r="T45" i="4"/>
  <c r="V45" i="4"/>
  <c r="AO45" i="4"/>
  <c r="AP45" i="4"/>
  <c r="AQ45" i="4"/>
  <c r="AR45" i="4"/>
  <c r="AS45" i="4"/>
  <c r="AU45" i="4"/>
  <c r="AV45" i="4"/>
  <c r="AW45" i="4"/>
  <c r="AX45" i="4"/>
  <c r="AY45" i="4"/>
  <c r="AZ45" i="4"/>
  <c r="BA45" i="4"/>
  <c r="BB45" i="4"/>
  <c r="BC45" i="4"/>
  <c r="BD45" i="4"/>
  <c r="BE45" i="4"/>
  <c r="BG45" i="4"/>
  <c r="BH45" i="4"/>
  <c r="BI45" i="4"/>
  <c r="BJ45" i="4"/>
  <c r="BK45" i="4"/>
  <c r="BL45" i="4"/>
  <c r="BM45" i="4"/>
  <c r="B46" i="4"/>
  <c r="F46" i="4"/>
  <c r="I46" i="4"/>
  <c r="J46" i="4"/>
  <c r="L46" i="4" s="1"/>
  <c r="K46" i="4"/>
  <c r="M46" i="4"/>
  <c r="O46" i="4"/>
  <c r="U46" i="4" s="1"/>
  <c r="P46" i="4"/>
  <c r="Q46" i="4"/>
  <c r="R46" i="4"/>
  <c r="S46" i="4"/>
  <c r="T46" i="4"/>
  <c r="V46" i="4"/>
  <c r="AO46" i="4"/>
  <c r="AP46" i="4"/>
  <c r="AQ46" i="4"/>
  <c r="AR46" i="4"/>
  <c r="AS46" i="4"/>
  <c r="AU46" i="4"/>
  <c r="AV46" i="4"/>
  <c r="AW46" i="4"/>
  <c r="AX46" i="4"/>
  <c r="AY46" i="4"/>
  <c r="AZ46" i="4"/>
  <c r="BA46" i="4"/>
  <c r="BB46" i="4"/>
  <c r="BC46" i="4"/>
  <c r="BD46" i="4"/>
  <c r="BE46" i="4"/>
  <c r="BG46" i="4"/>
  <c r="BH46" i="4"/>
  <c r="BI46" i="4"/>
  <c r="BJ46" i="4"/>
  <c r="BK46" i="4"/>
  <c r="BL46" i="4"/>
  <c r="BM46" i="4"/>
  <c r="B47" i="4"/>
  <c r="F47" i="4"/>
  <c r="I47" i="4"/>
  <c r="J47" i="4"/>
  <c r="L47" i="4" s="1"/>
  <c r="K47" i="4"/>
  <c r="M47" i="4"/>
  <c r="O47" i="4"/>
  <c r="AC47" i="4" s="1"/>
  <c r="P47" i="4"/>
  <c r="Q47" i="4"/>
  <c r="R47" i="4"/>
  <c r="S47" i="4"/>
  <c r="T47" i="4"/>
  <c r="V47" i="4"/>
  <c r="AO47" i="4"/>
  <c r="AP47" i="4"/>
  <c r="AQ47" i="4"/>
  <c r="AR47" i="4"/>
  <c r="AS47" i="4"/>
  <c r="AU47" i="4"/>
  <c r="AV47" i="4"/>
  <c r="AW47" i="4"/>
  <c r="AX47" i="4"/>
  <c r="AY47" i="4"/>
  <c r="AZ47" i="4"/>
  <c r="BA47" i="4"/>
  <c r="BB47" i="4"/>
  <c r="BC47" i="4"/>
  <c r="BD47" i="4"/>
  <c r="BE47" i="4"/>
  <c r="BG47" i="4"/>
  <c r="BH47" i="4"/>
  <c r="BI47" i="4"/>
  <c r="BJ47" i="4"/>
  <c r="BK47" i="4"/>
  <c r="BL47" i="4"/>
  <c r="BM47" i="4"/>
  <c r="B48" i="4"/>
  <c r="F48" i="4"/>
  <c r="I48" i="4"/>
  <c r="J48" i="4"/>
  <c r="L48" i="4" s="1"/>
  <c r="K48" i="4"/>
  <c r="M48" i="4"/>
  <c r="O48" i="4"/>
  <c r="Y48" i="4" s="1"/>
  <c r="P48" i="4"/>
  <c r="Q48" i="4"/>
  <c r="R48" i="4"/>
  <c r="S48" i="4"/>
  <c r="T48" i="4"/>
  <c r="V48" i="4"/>
  <c r="AO48" i="4"/>
  <c r="AP48" i="4"/>
  <c r="AQ48" i="4"/>
  <c r="AR48" i="4"/>
  <c r="AS48" i="4"/>
  <c r="AU48" i="4"/>
  <c r="AV48" i="4"/>
  <c r="AW48" i="4"/>
  <c r="AX48" i="4"/>
  <c r="AY48" i="4"/>
  <c r="AZ48" i="4"/>
  <c r="BA48" i="4"/>
  <c r="BB48" i="4"/>
  <c r="BC48" i="4"/>
  <c r="BD48" i="4"/>
  <c r="BE48" i="4"/>
  <c r="BG48" i="4"/>
  <c r="BH48" i="4"/>
  <c r="BI48" i="4"/>
  <c r="BJ48" i="4"/>
  <c r="BK48" i="4"/>
  <c r="BL48" i="4"/>
  <c r="BM48" i="4"/>
  <c r="B49" i="4"/>
  <c r="F49" i="4"/>
  <c r="I49" i="4"/>
  <c r="J49" i="4"/>
  <c r="L49" i="4" s="1"/>
  <c r="K49" i="4"/>
  <c r="M49" i="4"/>
  <c r="O49" i="4"/>
  <c r="Y49" i="4" s="1"/>
  <c r="P49" i="4"/>
  <c r="Q49" i="4"/>
  <c r="R49" i="4"/>
  <c r="S49" i="4"/>
  <c r="T49" i="4"/>
  <c r="V49" i="4"/>
  <c r="AO49" i="4"/>
  <c r="AP49" i="4"/>
  <c r="AQ49" i="4"/>
  <c r="AR49" i="4"/>
  <c r="AS49" i="4"/>
  <c r="AU49" i="4"/>
  <c r="AV49" i="4"/>
  <c r="AW49" i="4"/>
  <c r="AX49" i="4"/>
  <c r="AY49" i="4"/>
  <c r="AZ49" i="4"/>
  <c r="BA49" i="4"/>
  <c r="BB49" i="4"/>
  <c r="BC49" i="4"/>
  <c r="BD49" i="4"/>
  <c r="BE49" i="4"/>
  <c r="BG49" i="4"/>
  <c r="BH49" i="4"/>
  <c r="BI49" i="4"/>
  <c r="BJ49" i="4"/>
  <c r="BK49" i="4"/>
  <c r="BL49" i="4"/>
  <c r="BM49" i="4"/>
  <c r="B50" i="4"/>
  <c r="F50" i="4"/>
  <c r="I50" i="4"/>
  <c r="J50" i="4"/>
  <c r="L50" i="4" s="1"/>
  <c r="K50" i="4"/>
  <c r="M50" i="4"/>
  <c r="O50" i="4"/>
  <c r="AC50" i="4" s="1"/>
  <c r="P50" i="4"/>
  <c r="Q50" i="4"/>
  <c r="R50" i="4"/>
  <c r="S50" i="4"/>
  <c r="T50" i="4"/>
  <c r="V50" i="4"/>
  <c r="AO50" i="4"/>
  <c r="AP50" i="4"/>
  <c r="AQ50" i="4"/>
  <c r="AR50" i="4"/>
  <c r="AS50" i="4"/>
  <c r="AU50" i="4"/>
  <c r="AV50" i="4"/>
  <c r="AW50" i="4"/>
  <c r="AX50" i="4"/>
  <c r="AY50" i="4"/>
  <c r="AZ50" i="4"/>
  <c r="BA50" i="4"/>
  <c r="BB50" i="4"/>
  <c r="BC50" i="4"/>
  <c r="BD50" i="4"/>
  <c r="BE50" i="4"/>
  <c r="BG50" i="4"/>
  <c r="BH50" i="4"/>
  <c r="BI50" i="4"/>
  <c r="BJ50" i="4"/>
  <c r="BK50" i="4"/>
  <c r="BL50" i="4"/>
  <c r="BM50" i="4"/>
  <c r="B51" i="4"/>
  <c r="F51" i="4"/>
  <c r="I51" i="4"/>
  <c r="J51" i="4"/>
  <c r="L51" i="4" s="1"/>
  <c r="K51" i="4"/>
  <c r="M51" i="4"/>
  <c r="O51" i="4"/>
  <c r="AC51" i="4" s="1"/>
  <c r="P51" i="4"/>
  <c r="Q51" i="4"/>
  <c r="R51" i="4"/>
  <c r="S51" i="4"/>
  <c r="T51" i="4"/>
  <c r="V51" i="4"/>
  <c r="AO51" i="4"/>
  <c r="AP51" i="4"/>
  <c r="AQ51" i="4"/>
  <c r="AR51" i="4"/>
  <c r="AS51" i="4"/>
  <c r="AU51" i="4"/>
  <c r="AV51" i="4"/>
  <c r="AW51" i="4"/>
  <c r="AX51" i="4"/>
  <c r="AY51" i="4"/>
  <c r="AZ51" i="4"/>
  <c r="BA51" i="4"/>
  <c r="BB51" i="4"/>
  <c r="BC51" i="4"/>
  <c r="BD51" i="4"/>
  <c r="BE51" i="4"/>
  <c r="BG51" i="4"/>
  <c r="BH51" i="4"/>
  <c r="BI51" i="4"/>
  <c r="BJ51" i="4"/>
  <c r="BK51" i="4"/>
  <c r="BL51" i="4"/>
  <c r="BM51" i="4"/>
  <c r="X150" i="6"/>
  <c r="W150" i="6"/>
  <c r="BK25" i="4" l="1"/>
  <c r="AY20" i="4"/>
  <c r="BK19" i="4"/>
  <c r="BK18" i="4"/>
  <c r="BK17" i="4"/>
  <c r="AY26" i="4"/>
  <c r="BK15" i="4"/>
  <c r="AY15" i="4"/>
  <c r="AY25" i="4"/>
  <c r="AY14" i="4"/>
  <c r="BK11" i="4"/>
  <c r="BK10" i="4"/>
  <c r="BK9" i="4"/>
  <c r="BK23" i="4"/>
  <c r="AY8" i="4"/>
  <c r="AY7" i="4"/>
  <c r="BK26" i="4"/>
  <c r="AY21" i="4"/>
  <c r="U42" i="4"/>
  <c r="AC44" i="4"/>
  <c r="Y44" i="4"/>
  <c r="U51" i="4"/>
  <c r="AC27" i="4"/>
  <c r="U21" i="4"/>
  <c r="U43" i="4"/>
  <c r="AC49" i="4"/>
  <c r="Y42" i="4"/>
  <c r="AC36" i="4"/>
  <c r="AC28" i="4"/>
  <c r="AC21" i="4"/>
  <c r="BL21" i="4" s="1"/>
  <c r="U3" i="4"/>
  <c r="AC9" i="4"/>
  <c r="BL9" i="4" s="1"/>
  <c r="U9" i="4"/>
  <c r="U34" i="4"/>
  <c r="B36" i="4"/>
  <c r="F32" i="4"/>
  <c r="F24" i="4"/>
  <c r="B11" i="4"/>
  <c r="B32" i="4"/>
  <c r="F28" i="4"/>
  <c r="F19" i="4"/>
  <c r="F39" i="4"/>
  <c r="B28" i="4"/>
  <c r="B19" i="4"/>
  <c r="B39" i="4"/>
  <c r="F35" i="4"/>
  <c r="F23" i="4"/>
  <c r="F42" i="4"/>
  <c r="B35" i="4"/>
  <c r="F31" i="4"/>
  <c r="F18" i="4"/>
  <c r="B42" i="4"/>
  <c r="B31" i="4"/>
  <c r="B18" i="4"/>
  <c r="F38" i="4"/>
  <c r="F27" i="4"/>
  <c r="F22" i="4"/>
  <c r="B38" i="4"/>
  <c r="B22" i="4"/>
  <c r="F17" i="4"/>
  <c r="F30" i="4"/>
  <c r="B16" i="4"/>
  <c r="AR16" i="4" s="1"/>
  <c r="B34" i="4"/>
  <c r="B30" i="4"/>
  <c r="F26" i="4"/>
  <c r="F37" i="4"/>
  <c r="F33" i="4"/>
  <c r="F25" i="4"/>
  <c r="F21" i="4"/>
  <c r="F14" i="4"/>
  <c r="B40" i="4"/>
  <c r="U35" i="4"/>
  <c r="AC4" i="4"/>
  <c r="BL4" i="4" s="1"/>
  <c r="AC35" i="4"/>
  <c r="U26" i="4"/>
  <c r="L16" i="4"/>
  <c r="Y6" i="4"/>
  <c r="Y4" i="4"/>
  <c r="AZ4" i="4" s="1"/>
  <c r="L13" i="4"/>
  <c r="U49" i="4"/>
  <c r="Y30" i="4"/>
  <c r="U41" i="4"/>
  <c r="U10" i="4"/>
  <c r="Y51" i="4"/>
  <c r="Y43" i="4"/>
  <c r="Y38" i="4"/>
  <c r="Y14" i="4"/>
  <c r="AZ14" i="4" s="1"/>
  <c r="B20" i="4"/>
  <c r="B13" i="4"/>
  <c r="B10" i="4"/>
  <c r="B29" i="4"/>
  <c r="B26" i="4"/>
  <c r="B17" i="4"/>
  <c r="B15" i="4"/>
  <c r="B27" i="4"/>
  <c r="B24" i="4"/>
  <c r="B23" i="4"/>
  <c r="Y28" i="4"/>
  <c r="L5" i="4"/>
  <c r="BK5" i="4"/>
  <c r="Y36" i="4"/>
  <c r="BK6" i="4"/>
  <c r="AC17" i="4"/>
  <c r="BL17" i="4" s="1"/>
  <c r="AC11" i="4"/>
  <c r="BL11" i="4" s="1"/>
  <c r="AC5" i="4"/>
  <c r="BL5" i="4" s="1"/>
  <c r="AC29" i="4"/>
  <c r="Y11" i="4"/>
  <c r="AZ11" i="4" s="1"/>
  <c r="U50" i="4"/>
  <c r="AC25" i="4"/>
  <c r="BL25" i="4" s="1"/>
  <c r="U17" i="4"/>
  <c r="U5" i="4"/>
  <c r="AY9" i="4"/>
  <c r="U29" i="4"/>
  <c r="Y27" i="4"/>
  <c r="AC19" i="4"/>
  <c r="BL19" i="4" s="1"/>
  <c r="U18" i="4"/>
  <c r="AC12" i="4"/>
  <c r="BL12" i="4" s="1"/>
  <c r="AC37" i="4"/>
  <c r="U25" i="4"/>
  <c r="Y19" i="4"/>
  <c r="AZ19" i="4" s="1"/>
  <c r="Y12" i="4"/>
  <c r="AZ12" i="4" s="1"/>
  <c r="AC45" i="4"/>
  <c r="AC33" i="4"/>
  <c r="AC20" i="4"/>
  <c r="BL20" i="4" s="1"/>
  <c r="AC13" i="4"/>
  <c r="BL13" i="4" s="1"/>
  <c r="U37" i="4"/>
  <c r="Y22" i="4"/>
  <c r="AZ22" i="4" s="1"/>
  <c r="Y20" i="4"/>
  <c r="AZ20" i="4" s="1"/>
  <c r="AC3" i="4"/>
  <c r="BL3" i="4" s="1"/>
  <c r="Y50" i="4"/>
  <c r="U45" i="4"/>
  <c r="AC41" i="4"/>
  <c r="U33" i="4"/>
  <c r="U13" i="4"/>
  <c r="L6" i="4"/>
  <c r="F16" i="4"/>
  <c r="F15" i="4"/>
  <c r="F7" i="4"/>
  <c r="B7" i="4"/>
  <c r="B14" i="4"/>
  <c r="B21" i="4"/>
  <c r="F13" i="4"/>
  <c r="F10" i="4"/>
  <c r="B12" i="4"/>
  <c r="B4" i="4"/>
  <c r="AR4" i="4" s="1"/>
  <c r="B9" i="4"/>
  <c r="B8" i="4"/>
  <c r="B6" i="4"/>
  <c r="AR6" i="4" s="1"/>
  <c r="F9" i="4"/>
  <c r="F8" i="4"/>
  <c r="F6" i="4"/>
  <c r="F3" i="4"/>
  <c r="F5" i="4"/>
  <c r="B3" i="4"/>
  <c r="AR3" i="4" s="1"/>
  <c r="BD4" i="4"/>
  <c r="V2" i="1"/>
  <c r="S3" i="1"/>
  <c r="BD5" i="4"/>
  <c r="AZ18" i="4"/>
  <c r="AZ17" i="4"/>
  <c r="AZ10" i="4"/>
  <c r="AZ13" i="4"/>
  <c r="AZ9" i="4"/>
  <c r="AZ5" i="4"/>
  <c r="AC46" i="4"/>
  <c r="AC38" i="4"/>
  <c r="AC30" i="4"/>
  <c r="AC22" i="4"/>
  <c r="BL22" i="4" s="1"/>
  <c r="AC14" i="4"/>
  <c r="BL14" i="4" s="1"/>
  <c r="AC6" i="4"/>
  <c r="AY12" i="4"/>
  <c r="AY4" i="4"/>
  <c r="Y46" i="4"/>
  <c r="AC39" i="4"/>
  <c r="AC48" i="4"/>
  <c r="Y47" i="4"/>
  <c r="AC40" i="4"/>
  <c r="AC32" i="4"/>
  <c r="Y31" i="4"/>
  <c r="AC24" i="4"/>
  <c r="BL24" i="4" s="1"/>
  <c r="Y23" i="4"/>
  <c r="AZ23" i="4" s="1"/>
  <c r="AC16" i="4"/>
  <c r="BL16" i="4" s="1"/>
  <c r="Y15" i="4"/>
  <c r="AC8" i="4"/>
  <c r="BL8" i="4" s="1"/>
  <c r="Y7" i="4"/>
  <c r="AZ6" i="4"/>
  <c r="BK3" i="4"/>
  <c r="Y39" i="4"/>
  <c r="L18" i="4"/>
  <c r="L10" i="4"/>
  <c r="AC15" i="4"/>
  <c r="BL15" i="4" s="1"/>
  <c r="AC7" i="4"/>
  <c r="U47" i="4"/>
  <c r="Y32" i="4"/>
  <c r="U31" i="4"/>
  <c r="Y24" i="4"/>
  <c r="AZ24" i="4" s="1"/>
  <c r="U23" i="4"/>
  <c r="Y16" i="4"/>
  <c r="Y8" i="4"/>
  <c r="BK4" i="4"/>
  <c r="L19" i="4"/>
  <c r="L11" i="4"/>
  <c r="L3" i="4"/>
  <c r="Y40" i="4"/>
  <c r="U48" i="4"/>
  <c r="AC34" i="4"/>
  <c r="AC26" i="4"/>
  <c r="BL26" i="4" s="1"/>
  <c r="AC18" i="4"/>
  <c r="BL18" i="4" s="1"/>
  <c r="AC10" i="4"/>
  <c r="BL10" i="4" s="1"/>
  <c r="BZ9" i="1"/>
  <c r="BZ16" i="1"/>
  <c r="BZ17" i="1"/>
  <c r="BZ10" i="1"/>
  <c r="BZ11" i="1"/>
  <c r="BZ18" i="1"/>
  <c r="BZ19" i="1"/>
  <c r="BZ12" i="1"/>
  <c r="BZ13" i="1"/>
  <c r="BZ20" i="1"/>
  <c r="BZ21" i="1"/>
  <c r="BZ8" i="1"/>
  <c r="BD20" i="4" l="1"/>
  <c r="AR20" i="4"/>
  <c r="BD16" i="4"/>
  <c r="BD23" i="4"/>
  <c r="AR23" i="4"/>
  <c r="AR24" i="4"/>
  <c r="BD24" i="4"/>
  <c r="AR21" i="4"/>
  <c r="BD21" i="4"/>
  <c r="BD26" i="4"/>
  <c r="AR26" i="4"/>
  <c r="AR22" i="4"/>
  <c r="BD22" i="4"/>
  <c r="BD6" i="4"/>
  <c r="AR19" i="4"/>
  <c r="BD19" i="4"/>
  <c r="AR11" i="4"/>
  <c r="BD11" i="4"/>
  <c r="AR18" i="4"/>
  <c r="BD18" i="4"/>
  <c r="AR13" i="4"/>
  <c r="BD13" i="4"/>
  <c r="AR10" i="4"/>
  <c r="BD10" i="4"/>
  <c r="AR9" i="4"/>
  <c r="BD9" i="4"/>
  <c r="AR8" i="4"/>
  <c r="BD8" i="4"/>
  <c r="AR12" i="4"/>
  <c r="BD12" i="4"/>
  <c r="AR15" i="4"/>
  <c r="BD15" i="4"/>
  <c r="AR17" i="4"/>
  <c r="BD17" i="4"/>
  <c r="AR14" i="4"/>
  <c r="BD14" i="4"/>
  <c r="BD7" i="4"/>
  <c r="AR7" i="4"/>
  <c r="BD3" i="4"/>
  <c r="AZ15" i="4"/>
  <c r="AZ7" i="4"/>
  <c r="BL6" i="4"/>
  <c r="AZ8" i="4"/>
  <c r="AZ16" i="4"/>
  <c r="BL7" i="4"/>
  <c r="AC19" i="3"/>
  <c r="AC18" i="3"/>
  <c r="AC17" i="3"/>
  <c r="AC16" i="3"/>
  <c r="AC15" i="3"/>
  <c r="Y19" i="3"/>
  <c r="Y18" i="3"/>
  <c r="Y17" i="3"/>
  <c r="Y16" i="3"/>
  <c r="Y15" i="3"/>
  <c r="X6" i="3"/>
  <c r="Q2" i="1"/>
  <c r="AT9" i="1" l="1"/>
  <c r="AU9" i="1"/>
  <c r="AT10" i="1"/>
  <c r="AU10" i="1"/>
  <c r="AT11" i="1"/>
  <c r="AU11" i="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V44" i="1" s="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V48" i="1" l="1"/>
  <c r="AV21" i="1"/>
  <c r="AX21" i="1" s="1"/>
  <c r="AV37" i="1"/>
  <c r="AX37" i="1" s="1"/>
  <c r="AV29" i="1"/>
  <c r="AW29" i="1" s="1"/>
  <c r="AV49" i="1"/>
  <c r="AW49" i="1" s="1"/>
  <c r="AV26" i="1"/>
  <c r="AX26" i="1" s="1"/>
  <c r="AV38" i="1"/>
  <c r="AW38" i="1" s="1"/>
  <c r="AV22" i="1"/>
  <c r="AX22" i="1" s="1"/>
  <c r="AV42" i="1"/>
  <c r="AW42" i="1" s="1"/>
  <c r="AV30" i="1"/>
  <c r="AW30" i="1" s="1"/>
  <c r="AV18" i="1"/>
  <c r="AW18" i="1" s="1"/>
  <c r="AV10" i="1"/>
  <c r="AX10" i="1" s="1"/>
  <c r="AV41" i="1"/>
  <c r="AW41" i="1" s="1"/>
  <c r="AV25" i="1"/>
  <c r="AW25" i="1" s="1"/>
  <c r="AV13" i="1"/>
  <c r="AW13" i="1" s="1"/>
  <c r="AV17" i="1"/>
  <c r="AW17" i="1" s="1"/>
  <c r="AV9" i="1"/>
  <c r="AX9" i="1" s="1"/>
  <c r="AV31" i="1"/>
  <c r="AX48" i="1"/>
  <c r="AW48" i="1"/>
  <c r="AV36" i="1"/>
  <c r="AV12" i="1"/>
  <c r="AV51" i="1"/>
  <c r="AW44" i="1"/>
  <c r="AX44" i="1"/>
  <c r="AV16" i="1"/>
  <c r="AV56" i="1"/>
  <c r="AV40" i="1"/>
  <c r="AV24" i="1"/>
  <c r="AV55" i="1"/>
  <c r="AV54" i="1"/>
  <c r="AV14" i="1"/>
  <c r="AV28" i="1"/>
  <c r="AV20" i="1"/>
  <c r="AV52" i="1"/>
  <c r="AV19" i="1"/>
  <c r="AV11" i="1"/>
  <c r="AV43" i="1"/>
  <c r="AV50" i="1"/>
  <c r="AV57" i="1"/>
  <c r="AV32" i="1"/>
  <c r="AV47" i="1"/>
  <c r="AV34" i="1"/>
  <c r="AV46" i="1"/>
  <c r="AV33" i="1"/>
  <c r="AV53" i="1"/>
  <c r="AV39" i="1"/>
  <c r="AV35" i="1"/>
  <c r="AV45" i="1"/>
  <c r="AV27" i="1"/>
  <c r="AV23" i="1"/>
  <c r="AV15" i="1"/>
  <c r="AW37" i="1" l="1"/>
  <c r="AW26" i="1"/>
  <c r="AX29" i="1"/>
  <c r="AW21" i="1"/>
  <c r="AW22" i="1"/>
  <c r="AW9" i="1"/>
  <c r="AX13" i="1"/>
  <c r="AX25" i="1"/>
  <c r="AX38" i="1"/>
  <c r="AX49" i="1"/>
  <c r="AX41" i="1"/>
  <c r="AX18" i="1"/>
  <c r="AX42" i="1"/>
  <c r="AX30" i="1"/>
  <c r="AW10" i="1"/>
  <c r="AX17" i="1"/>
  <c r="AW45" i="1"/>
  <c r="AX45" i="1"/>
  <c r="AW53" i="1"/>
  <c r="AX53" i="1"/>
  <c r="AW27" i="1"/>
  <c r="AX27" i="1"/>
  <c r="AW35" i="1"/>
  <c r="AX35" i="1"/>
  <c r="AW31" i="1"/>
  <c r="AX31" i="1"/>
  <c r="AW54" i="1"/>
  <c r="AX54" i="1"/>
  <c r="AX40" i="1"/>
  <c r="AW40" i="1"/>
  <c r="AW56" i="1"/>
  <c r="AX56" i="1"/>
  <c r="AW34" i="1"/>
  <c r="AX34" i="1"/>
  <c r="AW32" i="1"/>
  <c r="AX32" i="1"/>
  <c r="AW28" i="1"/>
  <c r="AX28" i="1"/>
  <c r="AX39" i="1"/>
  <c r="AW39" i="1"/>
  <c r="AW51" i="1"/>
  <c r="AX51" i="1"/>
  <c r="AW16" i="1"/>
  <c r="AX16" i="1"/>
  <c r="AW50" i="1"/>
  <c r="AX50" i="1"/>
  <c r="AW36" i="1"/>
  <c r="AX36" i="1"/>
  <c r="AW33" i="1"/>
  <c r="AX33" i="1"/>
  <c r="AW12" i="1"/>
  <c r="AX12" i="1"/>
  <c r="AW43" i="1"/>
  <c r="AX43" i="1"/>
  <c r="AW20" i="1"/>
  <c r="AX20" i="1"/>
  <c r="AW24" i="1"/>
  <c r="AX24" i="1"/>
  <c r="AW11" i="1"/>
  <c r="AX11" i="1"/>
  <c r="AW15" i="1"/>
  <c r="AX15" i="1"/>
  <c r="AW19" i="1"/>
  <c r="AX19" i="1"/>
  <c r="AW14" i="1"/>
  <c r="AX14" i="1"/>
  <c r="AW55" i="1"/>
  <c r="AX55" i="1"/>
  <c r="AW46" i="1"/>
  <c r="AX46" i="1"/>
  <c r="AX47" i="1"/>
  <c r="AW47" i="1"/>
  <c r="AW57" i="1"/>
  <c r="AX57" i="1"/>
  <c r="AX23" i="1"/>
  <c r="AW23" i="1"/>
  <c r="AW52" i="1"/>
  <c r="AX52" i="1"/>
  <c r="AT8" i="1"/>
  <c r="AU8" i="1"/>
  <c r="AV8" i="1" l="1"/>
  <c r="AW8" i="1" l="1"/>
  <c r="AX8" i="1"/>
  <c r="C2" i="1"/>
  <c r="AB57" i="1" l="1"/>
  <c r="AD51" i="4" s="1"/>
  <c r="AB56" i="1"/>
  <c r="AD50" i="4" s="1"/>
  <c r="AB55" i="1"/>
  <c r="AD49" i="4" s="1"/>
  <c r="AB54" i="1"/>
  <c r="AD48" i="4" s="1"/>
  <c r="AB53" i="1"/>
  <c r="AD47" i="4" s="1"/>
  <c r="AB52" i="1"/>
  <c r="AD46" i="4" s="1"/>
  <c r="AB51" i="1"/>
  <c r="AD45" i="4" s="1"/>
  <c r="AB50" i="1"/>
  <c r="AD44" i="4" s="1"/>
  <c r="AB49" i="1"/>
  <c r="AD43" i="4" s="1"/>
  <c r="AB48" i="1"/>
  <c r="AD42" i="4" s="1"/>
  <c r="AB47" i="1"/>
  <c r="AD41" i="4" s="1"/>
  <c r="AB46" i="1"/>
  <c r="AD40" i="4" s="1"/>
  <c r="AB45" i="1"/>
  <c r="AD39" i="4" s="1"/>
  <c r="AB44" i="1"/>
  <c r="AD38" i="4" s="1"/>
  <c r="AB43" i="1"/>
  <c r="AD37" i="4" s="1"/>
  <c r="AB42" i="1"/>
  <c r="AD36" i="4" s="1"/>
  <c r="AB41" i="1"/>
  <c r="AD35" i="4" s="1"/>
  <c r="AB40" i="1"/>
  <c r="AD34" i="4" s="1"/>
  <c r="AB39" i="1"/>
  <c r="AD33" i="4" s="1"/>
  <c r="AB38" i="1"/>
  <c r="AD32" i="4" s="1"/>
  <c r="AB37" i="1"/>
  <c r="AD31" i="4" s="1"/>
  <c r="AB36" i="1"/>
  <c r="AD30" i="4" s="1"/>
  <c r="AB35" i="1"/>
  <c r="AD29" i="4" s="1"/>
  <c r="AB34" i="1"/>
  <c r="AD28" i="4" s="1"/>
  <c r="AB33" i="1"/>
  <c r="AD27" i="4" s="1"/>
  <c r="W57" i="1"/>
  <c r="Z51" i="4" s="1"/>
  <c r="W56" i="1"/>
  <c r="Z50" i="4" s="1"/>
  <c r="W55" i="1"/>
  <c r="Z49" i="4" s="1"/>
  <c r="W54" i="1"/>
  <c r="Z48" i="4" s="1"/>
  <c r="W53" i="1"/>
  <c r="Z47" i="4" s="1"/>
  <c r="W52" i="1"/>
  <c r="Z46" i="4" s="1"/>
  <c r="W51" i="1"/>
  <c r="Z45" i="4" s="1"/>
  <c r="W50" i="1"/>
  <c r="Z44" i="4" s="1"/>
  <c r="W49" i="1"/>
  <c r="Z43" i="4" s="1"/>
  <c r="W48" i="1"/>
  <c r="Z42" i="4" s="1"/>
  <c r="W47" i="1"/>
  <c r="Z41" i="4" s="1"/>
  <c r="W46" i="1"/>
  <c r="Z40" i="4" s="1"/>
  <c r="W45" i="1"/>
  <c r="Z39" i="4" s="1"/>
  <c r="W44" i="1"/>
  <c r="Z38" i="4" s="1"/>
  <c r="W43" i="1"/>
  <c r="Z37" i="4" s="1"/>
  <c r="W42" i="1"/>
  <c r="Z36" i="4" s="1"/>
  <c r="W41" i="1"/>
  <c r="Z35" i="4" s="1"/>
  <c r="W40" i="1"/>
  <c r="Z34" i="4" s="1"/>
  <c r="W39" i="1"/>
  <c r="Z33" i="4" s="1"/>
  <c r="W38" i="1"/>
  <c r="Z32" i="4" s="1"/>
  <c r="W37" i="1"/>
  <c r="Z31" i="4" s="1"/>
  <c r="W36" i="1"/>
  <c r="Z30" i="4" s="1"/>
  <c r="W35" i="1"/>
  <c r="Z29" i="4" s="1"/>
  <c r="W34" i="1"/>
  <c r="Z28" i="4" s="1"/>
  <c r="W33" i="1"/>
  <c r="Z27" i="4" s="1"/>
  <c r="AE20" i="8" l="1"/>
  <c r="AE19" i="8"/>
  <c r="AE18" i="8"/>
  <c r="AC20" i="8"/>
  <c r="AC19" i="8"/>
  <c r="AC18" i="8"/>
  <c r="AC17" i="8"/>
  <c r="AA20" i="8"/>
  <c r="AA19" i="8"/>
  <c r="AA18" i="8"/>
  <c r="Y20" i="8"/>
  <c r="Y19" i="8"/>
  <c r="Y18" i="8"/>
  <c r="W20" i="8"/>
  <c r="W19" i="8"/>
  <c r="W18" i="8"/>
  <c r="U18" i="8"/>
  <c r="U17" i="8"/>
  <c r="AD20" i="8"/>
  <c r="AD19" i="8"/>
  <c r="AD18" i="8"/>
  <c r="AD17" i="8"/>
  <c r="AE17" i="8" s="1"/>
  <c r="AD16" i="8"/>
  <c r="AE16" i="8" s="1"/>
  <c r="AD15" i="8"/>
  <c r="AD14" i="8"/>
  <c r="AD13" i="8"/>
  <c r="AB20" i="8"/>
  <c r="AB19" i="8"/>
  <c r="AB18" i="8"/>
  <c r="AB17" i="8"/>
  <c r="AB16" i="8"/>
  <c r="AC16" i="8" s="1"/>
  <c r="AB15" i="8"/>
  <c r="AB14" i="8"/>
  <c r="AB13" i="8"/>
  <c r="Z20" i="8"/>
  <c r="Z19" i="8"/>
  <c r="Z18" i="8"/>
  <c r="Z17" i="8"/>
  <c r="AA17" i="8" s="1"/>
  <c r="Z16" i="8"/>
  <c r="AA16" i="8" s="1"/>
  <c r="Z15" i="8"/>
  <c r="Z14" i="8"/>
  <c r="Z13" i="8"/>
  <c r="X20" i="8"/>
  <c r="X19" i="8"/>
  <c r="X18" i="8"/>
  <c r="X17" i="8"/>
  <c r="Y17" i="8" s="1"/>
  <c r="X16" i="8"/>
  <c r="Y16" i="8" s="1"/>
  <c r="X15" i="8"/>
  <c r="X14" i="8"/>
  <c r="X13" i="8"/>
  <c r="V20" i="8"/>
  <c r="V19" i="8"/>
  <c r="V18" i="8"/>
  <c r="V17" i="8"/>
  <c r="W17" i="8" s="1"/>
  <c r="V16" i="8"/>
  <c r="W16" i="8" s="1"/>
  <c r="V15" i="8"/>
  <c r="V14" i="8"/>
  <c r="V13" i="8"/>
  <c r="T20" i="8"/>
  <c r="U20" i="8" s="1"/>
  <c r="T19" i="8"/>
  <c r="U19" i="8" s="1"/>
  <c r="T18" i="8"/>
  <c r="T17" i="8"/>
  <c r="T16" i="8"/>
  <c r="T15" i="8"/>
  <c r="T14" i="8"/>
  <c r="T13" i="8"/>
  <c r="P13" i="1"/>
  <c r="N7" i="4" s="1"/>
  <c r="DF3" i="4"/>
  <c r="DF4" i="4"/>
  <c r="DF5" i="4"/>
  <c r="DF6" i="4"/>
  <c r="DF7" i="4"/>
  <c r="DF8" i="4"/>
  <c r="DF9" i="4"/>
  <c r="DF10" i="4"/>
  <c r="DF11" i="4"/>
  <c r="DF12" i="4"/>
  <c r="DF13" i="4"/>
  <c r="DF14" i="4"/>
  <c r="DF15" i="4"/>
  <c r="DI15" i="4"/>
  <c r="DF16" i="4"/>
  <c r="DF17" i="4"/>
  <c r="DF18" i="4"/>
  <c r="DF19" i="4"/>
  <c r="DF20" i="4"/>
  <c r="DF21" i="4"/>
  <c r="DF22" i="4"/>
  <c r="DF23" i="4"/>
  <c r="DF24" i="4"/>
  <c r="DF25" i="4"/>
  <c r="DF26" i="4"/>
  <c r="DF27" i="4"/>
  <c r="DF28" i="4"/>
  <c r="DF29" i="4"/>
  <c r="DF30" i="4"/>
  <c r="DF31" i="4"/>
  <c r="DF32" i="4"/>
  <c r="DF33" i="4"/>
  <c r="DF34" i="4"/>
  <c r="DF35" i="4"/>
  <c r="DF36" i="4"/>
  <c r="DF37" i="4"/>
  <c r="DF38" i="4"/>
  <c r="DF39" i="4"/>
  <c r="DF40" i="4"/>
  <c r="DF41" i="4"/>
  <c r="DF42" i="4"/>
  <c r="DF43" i="4"/>
  <c r="DF44" i="4"/>
  <c r="DF45" i="4"/>
  <c r="DF46" i="4"/>
  <c r="DF47" i="4"/>
  <c r="DF48" i="4"/>
  <c r="DF49" i="4"/>
  <c r="DF50" i="4"/>
  <c r="DF51" i="4"/>
  <c r="DI16" i="4" l="1"/>
  <c r="DI14" i="4"/>
  <c r="G29" i="8"/>
  <c r="W8" i="1" s="1"/>
  <c r="G30" i="8"/>
  <c r="G31" i="8"/>
  <c r="G32" i="8"/>
  <c r="G33" i="8"/>
  <c r="G34" i="8"/>
  <c r="G35" i="8"/>
  <c r="AB30" i="1" l="1"/>
  <c r="AD24" i="4" s="1"/>
  <c r="BM24" i="4" s="1"/>
  <c r="AB27" i="1"/>
  <c r="AD21" i="4" s="1"/>
  <c r="BM21" i="4" s="1"/>
  <c r="DE7" i="4"/>
  <c r="BR36" i="1" l="1"/>
  <c r="DE30" i="4"/>
  <c r="BR33" i="1"/>
  <c r="DE27" i="4"/>
  <c r="DE16" i="4"/>
  <c r="BR22" i="1"/>
  <c r="BR19" i="1"/>
  <c r="DE13" i="4"/>
  <c r="DE36" i="4"/>
  <c r="BR42" i="1"/>
  <c r="BR56" i="1"/>
  <c r="DE50" i="4"/>
  <c r="BR37" i="1"/>
  <c r="DE31" i="4"/>
  <c r="DE22" i="4"/>
  <c r="BR28" i="1"/>
  <c r="DE8" i="4"/>
  <c r="BR14" i="1"/>
  <c r="BR48" i="1"/>
  <c r="DE42" i="4"/>
  <c r="BR40" i="1"/>
  <c r="DE34" i="4"/>
  <c r="DE25" i="4"/>
  <c r="BR31" i="1"/>
  <c r="DE3" i="4"/>
  <c r="BR9" i="1"/>
  <c r="DE43" i="4"/>
  <c r="BR49" i="1"/>
  <c r="BR41" i="1"/>
  <c r="DE35" i="4"/>
  <c r="BR35" i="1"/>
  <c r="DE29" i="4"/>
  <c r="BR24" i="1"/>
  <c r="DE18" i="4"/>
  <c r="DE4" i="4"/>
  <c r="BR10" i="1"/>
  <c r="DE49" i="4"/>
  <c r="BR55" i="1"/>
  <c r="BR52" i="1"/>
  <c r="DE46" i="4"/>
  <c r="BR27" i="1"/>
  <c r="DE21" i="4"/>
  <c r="BR16" i="1"/>
  <c r="DE10" i="4"/>
  <c r="DE33" i="4"/>
  <c r="BR39" i="1"/>
  <c r="DE24" i="4"/>
  <c r="BR30" i="1"/>
  <c r="DE44" i="4"/>
  <c r="BR50" i="1"/>
  <c r="DE19" i="4"/>
  <c r="BR25" i="1"/>
  <c r="BR11" i="1"/>
  <c r="DE5" i="4"/>
  <c r="BR53" i="1"/>
  <c r="DE47" i="4"/>
  <c r="DE11" i="4"/>
  <c r="BR17" i="1"/>
  <c r="DE28" i="4"/>
  <c r="BR34" i="1"/>
  <c r="DE17" i="4"/>
  <c r="BR23" i="1"/>
  <c r="BR20" i="1"/>
  <c r="DE14" i="4"/>
  <c r="DE48" i="4"/>
  <c r="BR54" i="1"/>
  <c r="BR51" i="1"/>
  <c r="DE45" i="4"/>
  <c r="DE20" i="4"/>
  <c r="BR26" i="1"/>
  <c r="BR15" i="1"/>
  <c r="DE9" i="4"/>
  <c r="DE6" i="4"/>
  <c r="BR12" i="1"/>
  <c r="BR57" i="1"/>
  <c r="DE51" i="4"/>
  <c r="DE32" i="4"/>
  <c r="BR38" i="1"/>
  <c r="BR32" i="1"/>
  <c r="DE26" i="4"/>
  <c r="DE23" i="4"/>
  <c r="BR29" i="1"/>
  <c r="DE15" i="4"/>
  <c r="BR21" i="1"/>
  <c r="DE12" i="4"/>
  <c r="BR18" i="1"/>
  <c r="DE37" i="4"/>
  <c r="BR43" i="1"/>
  <c r="BR46" i="1"/>
  <c r="DE40" i="4"/>
  <c r="BR47" i="1"/>
  <c r="DE41" i="4"/>
  <c r="BR44" i="1"/>
  <c r="DE38" i="4"/>
  <c r="DE39" i="4"/>
  <c r="BR45" i="1"/>
  <c r="BR13" i="1"/>
  <c r="G91" i="8"/>
  <c r="G90" i="8"/>
  <c r="G87" i="8"/>
  <c r="G82" i="8"/>
  <c r="G68" i="8"/>
  <c r="G67" i="8"/>
  <c r="G66" i="8"/>
  <c r="G64" i="8"/>
  <c r="G63" i="8"/>
  <c r="G59" i="8"/>
  <c r="G58" i="8"/>
  <c r="G55" i="8"/>
  <c r="W27" i="1" s="1"/>
  <c r="Z21" i="4" s="1"/>
  <c r="BA21" i="4" s="1"/>
  <c r="G44" i="8"/>
  <c r="G43" i="8"/>
  <c r="G42" i="8"/>
  <c r="G40" i="8"/>
  <c r="G39" i="8"/>
  <c r="G36" i="8"/>
  <c r="G92" i="8"/>
  <c r="G84" i="8"/>
  <c r="G76" i="8"/>
  <c r="G60" i="8"/>
  <c r="G52" i="8"/>
  <c r="G83" i="8"/>
  <c r="G75" i="8"/>
  <c r="G51" i="8"/>
  <c r="G74" i="8"/>
  <c r="G50" i="8"/>
  <c r="G89" i="8"/>
  <c r="G81" i="8"/>
  <c r="G73" i="8"/>
  <c r="G65" i="8"/>
  <c r="G57" i="8"/>
  <c r="G49" i="8"/>
  <c r="G41" i="8"/>
  <c r="G88" i="8"/>
  <c r="G80" i="8"/>
  <c r="G72" i="8"/>
  <c r="G56" i="8"/>
  <c r="G48" i="8"/>
  <c r="G79" i="8"/>
  <c r="W30" i="1" s="1"/>
  <c r="Z24" i="4" s="1"/>
  <c r="BA24" i="4" s="1"/>
  <c r="G71" i="8"/>
  <c r="G47" i="8"/>
  <c r="W26" i="1" s="1"/>
  <c r="Z20" i="4" s="1"/>
  <c r="BA20" i="4" s="1"/>
  <c r="G86" i="8"/>
  <c r="G78" i="8"/>
  <c r="AB25" i="1" s="1"/>
  <c r="AD19" i="4" s="1"/>
  <c r="BM19" i="4" s="1"/>
  <c r="G70" i="8"/>
  <c r="G62" i="8"/>
  <c r="G54" i="8"/>
  <c r="G46" i="8"/>
  <c r="G38" i="8"/>
  <c r="G85" i="8"/>
  <c r="G77" i="8"/>
  <c r="W24" i="1" s="1"/>
  <c r="Z18" i="4" s="1"/>
  <c r="BA18" i="4" s="1"/>
  <c r="G69" i="8"/>
  <c r="G61" i="8"/>
  <c r="G53" i="8"/>
  <c r="G45" i="8"/>
  <c r="W32" i="1" s="1"/>
  <c r="Z26" i="4" s="1"/>
  <c r="BA26" i="4" s="1"/>
  <c r="G37" i="8"/>
  <c r="W29" i="1" l="1"/>
  <c r="Z23" i="4" s="1"/>
  <c r="BA23" i="4" s="1"/>
  <c r="W31" i="1"/>
  <c r="Z25" i="4" s="1"/>
  <c r="BA25" i="4" s="1"/>
  <c r="AB10" i="1"/>
  <c r="AD4" i="4" s="1"/>
  <c r="BM4" i="4" s="1"/>
  <c r="AB32" i="1"/>
  <c r="AD26" i="4" s="1"/>
  <c r="BM26" i="4" s="1"/>
  <c r="AB29" i="1"/>
  <c r="AD23" i="4" s="1"/>
  <c r="BM23" i="4" s="1"/>
  <c r="AB26" i="1"/>
  <c r="AD20" i="4" s="1"/>
  <c r="BM20" i="4" s="1"/>
  <c r="AB31" i="1"/>
  <c r="AD25" i="4" s="1"/>
  <c r="BM25" i="4" s="1"/>
  <c r="AB28" i="1"/>
  <c r="AD22" i="4" s="1"/>
  <c r="BM22" i="4" s="1"/>
  <c r="AB12" i="1"/>
  <c r="AD6" i="4" s="1"/>
  <c r="BM6" i="4" s="1"/>
  <c r="AB23" i="1"/>
  <c r="AD17" i="4" s="1"/>
  <c r="BM17" i="4" s="1"/>
  <c r="AB24" i="1"/>
  <c r="AD18" i="4" s="1"/>
  <c r="BM18" i="4" s="1"/>
  <c r="AB18" i="1"/>
  <c r="AD12" i="4" s="1"/>
  <c r="BM12" i="4" s="1"/>
  <c r="AB8" i="1"/>
  <c r="AB22" i="1"/>
  <c r="AD16" i="4" s="1"/>
  <c r="BM16" i="4" s="1"/>
  <c r="AB21" i="1"/>
  <c r="AD15" i="4" s="1"/>
  <c r="BM15" i="4" s="1"/>
  <c r="AB20" i="1"/>
  <c r="AD14" i="4" s="1"/>
  <c r="BM14" i="4" s="1"/>
  <c r="AB16" i="1"/>
  <c r="AD10" i="4" s="1"/>
  <c r="BM10" i="4" s="1"/>
  <c r="AB14" i="1"/>
  <c r="AD8" i="4" s="1"/>
  <c r="BM8" i="4" s="1"/>
  <c r="W25" i="1"/>
  <c r="Z19" i="4" s="1"/>
  <c r="BA19" i="4" s="1"/>
  <c r="W23" i="1"/>
  <c r="Z17" i="4" s="1"/>
  <c r="BA17" i="4" s="1"/>
  <c r="DG14" i="4"/>
  <c r="AB11" i="1"/>
  <c r="AD5" i="4" s="1"/>
  <c r="BM5" i="4" s="1"/>
  <c r="W12" i="1"/>
  <c r="Z6" i="4" s="1"/>
  <c r="BA6" i="4" s="1"/>
  <c r="W22" i="1"/>
  <c r="Z16" i="4" s="1"/>
  <c r="BA16" i="4" s="1"/>
  <c r="W20" i="1"/>
  <c r="Z14" i="4" s="1"/>
  <c r="BA14" i="4" s="1"/>
  <c r="W13" i="1"/>
  <c r="Z7" i="4" s="1"/>
  <c r="BA7" i="4" s="1"/>
  <c r="W28" i="1"/>
  <c r="Z22" i="4" s="1"/>
  <c r="BA22" i="4" s="1"/>
  <c r="W11" i="1"/>
  <c r="Z5" i="4" s="1"/>
  <c r="BA5" i="4" s="1"/>
  <c r="W21" i="1"/>
  <c r="Z15" i="4" s="1"/>
  <c r="BA15" i="4" s="1"/>
  <c r="DI12" i="4"/>
  <c r="DI13" i="4"/>
  <c r="AB15" i="1"/>
  <c r="AD9" i="4" s="1"/>
  <c r="BM9" i="4" s="1"/>
  <c r="AB17" i="1"/>
  <c r="AD11" i="4" s="1"/>
  <c r="BM11" i="4" s="1"/>
  <c r="AB19" i="1"/>
  <c r="AD13" i="4" s="1"/>
  <c r="BM13" i="4" s="1"/>
  <c r="AB13" i="1"/>
  <c r="AD7" i="4" s="1"/>
  <c r="BM7" i="4" s="1"/>
  <c r="W18" i="1"/>
  <c r="Z12" i="4" s="1"/>
  <c r="BA12" i="4" s="1"/>
  <c r="W17" i="1"/>
  <c r="Z11" i="4" s="1"/>
  <c r="BA11" i="4" s="1"/>
  <c r="W15" i="1"/>
  <c r="Z9" i="4" s="1"/>
  <c r="BA9" i="4" s="1"/>
  <c r="W14" i="1"/>
  <c r="Z8" i="4" s="1"/>
  <c r="BA8" i="4" s="1"/>
  <c r="W19" i="1"/>
  <c r="Z13" i="4" s="1"/>
  <c r="BA13" i="4" s="1"/>
  <c r="W16" i="1"/>
  <c r="Z10" i="4" s="1"/>
  <c r="BA10" i="4" s="1"/>
  <c r="DI9" i="4"/>
  <c r="DI7" i="4"/>
  <c r="DG7" i="4"/>
  <c r="DG11" i="4"/>
  <c r="DI3" i="4"/>
  <c r="AB9" i="1"/>
  <c r="AD3" i="4" s="1"/>
  <c r="BM3" i="4" s="1"/>
  <c r="W10" i="1"/>
  <c r="Z4" i="4" s="1"/>
  <c r="BA4" i="4" s="1"/>
  <c r="W9" i="1"/>
  <c r="Z3" i="4" s="1"/>
  <c r="BA3" i="4" s="1"/>
  <c r="DI50" i="4"/>
  <c r="DI27" i="4"/>
  <c r="DI38" i="4"/>
  <c r="DI40" i="4"/>
  <c r="DI44" i="4"/>
  <c r="DI46" i="4"/>
  <c r="DI25" i="4"/>
  <c r="DI36" i="4"/>
  <c r="DI41" i="4"/>
  <c r="DI19" i="4"/>
  <c r="DI48" i="4"/>
  <c r="DI21" i="4"/>
  <c r="DI47" i="4"/>
  <c r="DI32" i="4"/>
  <c r="DI43" i="4"/>
  <c r="DI26" i="4"/>
  <c r="DI51" i="4"/>
  <c r="DI6" i="4"/>
  <c r="DI20" i="4"/>
  <c r="DI45" i="4"/>
  <c r="DI28" i="4"/>
  <c r="DI11" i="4"/>
  <c r="DI33" i="4"/>
  <c r="DI35" i="4"/>
  <c r="DI22" i="4"/>
  <c r="DI30" i="4"/>
  <c r="DI49" i="4"/>
  <c r="DI31" i="4"/>
  <c r="DI10" i="4"/>
  <c r="DI5" i="4"/>
  <c r="DI42" i="4"/>
  <c r="DI23" i="4"/>
  <c r="DI18" i="4"/>
  <c r="DI29" i="4"/>
  <c r="DI34" i="4"/>
  <c r="DI39" i="4"/>
  <c r="DI37" i="4"/>
  <c r="DI17" i="4"/>
  <c r="DI24" i="4"/>
  <c r="DI8" i="4"/>
  <c r="DI4" i="4"/>
  <c r="DG39" i="4"/>
  <c r="DG41" i="4"/>
  <c r="DG37" i="4"/>
  <c r="DG23" i="4"/>
  <c r="DG47" i="4"/>
  <c r="DG3" i="4"/>
  <c r="DG31" i="4"/>
  <c r="DG27" i="4"/>
  <c r="DG35" i="4"/>
  <c r="DG12" i="4"/>
  <c r="DG48" i="4"/>
  <c r="DG21" i="4"/>
  <c r="DG38" i="4"/>
  <c r="DG40" i="4"/>
  <c r="DG32" i="4"/>
  <c r="DG17" i="4"/>
  <c r="DG49" i="4"/>
  <c r="DG18" i="4"/>
  <c r="DG29" i="4"/>
  <c r="DG50" i="4"/>
  <c r="DG13" i="4"/>
  <c r="DG9" i="4"/>
  <c r="DG45" i="4"/>
  <c r="DG10" i="4"/>
  <c r="DG46" i="4"/>
  <c r="DG34" i="4"/>
  <c r="DG42" i="4"/>
  <c r="DG15" i="4"/>
  <c r="DG26" i="4"/>
  <c r="DG6" i="4"/>
  <c r="DG43" i="4"/>
  <c r="DG16" i="4"/>
  <c r="DG44" i="4"/>
  <c r="DG24" i="4"/>
  <c r="DG8" i="4"/>
  <c r="DG36" i="4"/>
  <c r="DG51" i="4"/>
  <c r="DG20" i="4"/>
  <c r="DG28" i="4"/>
  <c r="DG5" i="4"/>
  <c r="DG19" i="4"/>
  <c r="DG33" i="4"/>
  <c r="DG25" i="4"/>
  <c r="DG22" i="4"/>
  <c r="DG30" i="4"/>
  <c r="DG4" i="4" l="1"/>
  <c r="U16" i="8"/>
  <c r="AO2" i="4"/>
  <c r="DF2" i="4" s="1"/>
  <c r="K2" i="4" l="1"/>
  <c r="J2" i="4"/>
  <c r="BB2" i="4"/>
  <c r="AP2" i="4" l="1"/>
  <c r="AD2" i="4" l="1"/>
  <c r="BM2" i="4" s="1"/>
  <c r="Z2" i="4"/>
  <c r="BA2" i="4" s="1"/>
  <c r="DB58" i="4" l="1"/>
  <c r="DB59" i="4" s="1"/>
  <c r="DB60" i="4" s="1"/>
  <c r="DB61" i="4" s="1"/>
  <c r="DB62" i="4" s="1"/>
  <c r="DB63" i="4" s="1"/>
  <c r="DB64" i="4" s="1"/>
  <c r="DB65" i="4" s="1"/>
  <c r="DB50" i="4"/>
  <c r="DB51" i="4" s="1"/>
  <c r="DB52" i="4" s="1"/>
  <c r="DB53" i="4" s="1"/>
  <c r="DB54" i="4" s="1"/>
  <c r="DB55" i="4" s="1"/>
  <c r="DB56" i="4" s="1"/>
  <c r="DB57" i="4" s="1"/>
  <c r="DB42" i="4"/>
  <c r="DB43" i="4" s="1"/>
  <c r="DB44" i="4" s="1"/>
  <c r="DB45" i="4" s="1"/>
  <c r="DB46" i="4" s="1"/>
  <c r="DB47" i="4" s="1"/>
  <c r="DB48" i="4" s="1"/>
  <c r="DB49" i="4" s="1"/>
  <c r="DB34" i="4"/>
  <c r="DB35" i="4" s="1"/>
  <c r="DB36" i="4" s="1"/>
  <c r="DB37" i="4" s="1"/>
  <c r="DB38" i="4" s="1"/>
  <c r="DB39" i="4" s="1"/>
  <c r="DB40" i="4" s="1"/>
  <c r="DB41" i="4" s="1"/>
  <c r="DB26" i="4"/>
  <c r="DB27" i="4" s="1"/>
  <c r="DB28" i="4" s="1"/>
  <c r="DB29" i="4" s="1"/>
  <c r="DB30" i="4" s="1"/>
  <c r="DB31" i="4" s="1"/>
  <c r="DB32" i="4" s="1"/>
  <c r="DB33" i="4" s="1"/>
  <c r="DB18" i="4"/>
  <c r="DB19" i="4" s="1"/>
  <c r="DB20" i="4" s="1"/>
  <c r="DB10" i="4"/>
  <c r="DB2" i="4"/>
  <c r="DA10" i="4"/>
  <c r="DA18" i="4"/>
  <c r="DA26" i="4"/>
  <c r="DA34" i="4"/>
  <c r="DA42" i="4"/>
  <c r="DA50" i="4"/>
  <c r="DA58" i="4"/>
  <c r="DA2" i="4"/>
  <c r="CY59" i="4"/>
  <c r="CY60" i="4" s="1"/>
  <c r="CY61" i="4" s="1"/>
  <c r="CY62" i="4" s="1"/>
  <c r="CY63" i="4" s="1"/>
  <c r="CY64" i="4" s="1"/>
  <c r="CY65" i="4" s="1"/>
  <c r="CX59" i="4"/>
  <c r="CX60" i="4" s="1"/>
  <c r="CX61" i="4" s="1"/>
  <c r="CX62" i="4" s="1"/>
  <c r="CX63" i="4" s="1"/>
  <c r="CX64" i="4" s="1"/>
  <c r="CX65" i="4" s="1"/>
  <c r="DA65" i="4" s="1"/>
  <c r="CY51" i="4"/>
  <c r="CY52" i="4" s="1"/>
  <c r="CY53" i="4" s="1"/>
  <c r="CY54" i="4" s="1"/>
  <c r="CY55" i="4" s="1"/>
  <c r="CY56" i="4" s="1"/>
  <c r="CY57" i="4" s="1"/>
  <c r="CX51" i="4"/>
  <c r="CX52" i="4" s="1"/>
  <c r="CX53" i="4" s="1"/>
  <c r="CX54" i="4" s="1"/>
  <c r="CX55" i="4" s="1"/>
  <c r="CX56" i="4" s="1"/>
  <c r="CX57" i="4" s="1"/>
  <c r="DA57" i="4" s="1"/>
  <c r="CY43" i="4"/>
  <c r="CY44" i="4" s="1"/>
  <c r="CY45" i="4" s="1"/>
  <c r="CY46" i="4" s="1"/>
  <c r="CY47" i="4" s="1"/>
  <c r="CY48" i="4" s="1"/>
  <c r="CY49" i="4" s="1"/>
  <c r="CX43" i="4"/>
  <c r="CX44" i="4" s="1"/>
  <c r="CX45" i="4" s="1"/>
  <c r="CX46" i="4" s="1"/>
  <c r="CX47" i="4" s="1"/>
  <c r="CX48" i="4" s="1"/>
  <c r="CX49" i="4" s="1"/>
  <c r="DA49" i="4" s="1"/>
  <c r="CY35" i="4"/>
  <c r="CY36" i="4" s="1"/>
  <c r="CY37" i="4" s="1"/>
  <c r="CY38" i="4" s="1"/>
  <c r="CY39" i="4" s="1"/>
  <c r="CY40" i="4" s="1"/>
  <c r="CY41" i="4" s="1"/>
  <c r="CX35" i="4"/>
  <c r="CX36" i="4" s="1"/>
  <c r="CX37" i="4" s="1"/>
  <c r="CX38" i="4" s="1"/>
  <c r="CX39" i="4" s="1"/>
  <c r="CX40" i="4" s="1"/>
  <c r="CX41" i="4" s="1"/>
  <c r="DA41" i="4" s="1"/>
  <c r="CY27" i="4"/>
  <c r="CY28" i="4" s="1"/>
  <c r="CY29" i="4" s="1"/>
  <c r="CY30" i="4" s="1"/>
  <c r="CY31" i="4" s="1"/>
  <c r="CY32" i="4" s="1"/>
  <c r="CY33" i="4" s="1"/>
  <c r="CX27" i="4"/>
  <c r="CX28" i="4" s="1"/>
  <c r="CX29" i="4" s="1"/>
  <c r="CX30" i="4" s="1"/>
  <c r="CX31" i="4" s="1"/>
  <c r="CX32" i="4" s="1"/>
  <c r="CX33" i="4" s="1"/>
  <c r="DA33" i="4" s="1"/>
  <c r="CY19" i="4"/>
  <c r="CY20" i="4" s="1"/>
  <c r="CY21" i="4" s="1"/>
  <c r="CY22" i="4" s="1"/>
  <c r="CY23" i="4" s="1"/>
  <c r="CY24" i="4" s="1"/>
  <c r="CY25" i="4" s="1"/>
  <c r="CX19" i="4"/>
  <c r="CX20" i="4" s="1"/>
  <c r="CX21" i="4" s="1"/>
  <c r="CX22" i="4" s="1"/>
  <c r="CX23" i="4" s="1"/>
  <c r="CX24" i="4" s="1"/>
  <c r="CX25" i="4" s="1"/>
  <c r="DA25" i="4" s="1"/>
  <c r="CY11" i="4"/>
  <c r="CY12" i="4" s="1"/>
  <c r="CY13" i="4" s="1"/>
  <c r="CY14" i="4" s="1"/>
  <c r="CY15" i="4" s="1"/>
  <c r="CY16" i="4" s="1"/>
  <c r="CY17" i="4" s="1"/>
  <c r="CX11" i="4"/>
  <c r="CX12" i="4" s="1"/>
  <c r="CX13" i="4" s="1"/>
  <c r="CX14" i="4" s="1"/>
  <c r="CX15" i="4" s="1"/>
  <c r="CX16" i="4" s="1"/>
  <c r="CX17" i="4" s="1"/>
  <c r="DA17" i="4" s="1"/>
  <c r="CY3" i="4"/>
  <c r="CY4" i="4" s="1"/>
  <c r="CY5" i="4" s="1"/>
  <c r="CY6" i="4" s="1"/>
  <c r="CY7" i="4" s="1"/>
  <c r="CY8" i="4" s="1"/>
  <c r="CY9" i="4" s="1"/>
  <c r="CX3" i="4"/>
  <c r="DA3" i="4" s="1"/>
  <c r="AQ21" i="4" l="1"/>
  <c r="AQ24" i="4"/>
  <c r="DB11" i="4"/>
  <c r="BC24" i="4"/>
  <c r="BC21" i="4"/>
  <c r="BC11" i="4"/>
  <c r="AQ10" i="4"/>
  <c r="AQ18" i="4"/>
  <c r="AQ6" i="4"/>
  <c r="BC5" i="4"/>
  <c r="DA46" i="4"/>
  <c r="DB21" i="4"/>
  <c r="CX4" i="4"/>
  <c r="CX5" i="4" s="1"/>
  <c r="CX6" i="4" s="1"/>
  <c r="CX7" i="4" s="1"/>
  <c r="CX8" i="4" s="1"/>
  <c r="CX9" i="4" s="1"/>
  <c r="DA9" i="4" s="1"/>
  <c r="DA62" i="4"/>
  <c r="DA61" i="4"/>
  <c r="DA55" i="4"/>
  <c r="DA64" i="4"/>
  <c r="DA59" i="4"/>
  <c r="DA43" i="4"/>
  <c r="DA31" i="4"/>
  <c r="DA15" i="4"/>
  <c r="DA63" i="4"/>
  <c r="DA30" i="4"/>
  <c r="DA23" i="4"/>
  <c r="DA14" i="4"/>
  <c r="DA47" i="4"/>
  <c r="DA27" i="4"/>
  <c r="DB3" i="4"/>
  <c r="DA56" i="4"/>
  <c r="DA48" i="4"/>
  <c r="DA40" i="4"/>
  <c r="DA32" i="4"/>
  <c r="DA24" i="4"/>
  <c r="DA16" i="4"/>
  <c r="DA38" i="4"/>
  <c r="DA22" i="4"/>
  <c r="DA53" i="4"/>
  <c r="DA45" i="4"/>
  <c r="DA37" i="4"/>
  <c r="DA29" i="4"/>
  <c r="DA21" i="4"/>
  <c r="DA13" i="4"/>
  <c r="DA54" i="4"/>
  <c r="DA60" i="4"/>
  <c r="DA52" i="4"/>
  <c r="DA44" i="4"/>
  <c r="DA36" i="4"/>
  <c r="DA28" i="4"/>
  <c r="DA20" i="4"/>
  <c r="DA12" i="4"/>
  <c r="DA39" i="4"/>
  <c r="DA51" i="4"/>
  <c r="DA35" i="4"/>
  <c r="DA19" i="4"/>
  <c r="DA11" i="4"/>
  <c r="BK9" i="1"/>
  <c r="BL9" i="1"/>
  <c r="BK10" i="1"/>
  <c r="BL10" i="1"/>
  <c r="BK11" i="1"/>
  <c r="BL11" i="1"/>
  <c r="BK12" i="1"/>
  <c r="BL12" i="1"/>
  <c r="AQ25" i="4" l="1"/>
  <c r="AQ22" i="4"/>
  <c r="DB12" i="4"/>
  <c r="BC25" i="4"/>
  <c r="BC22" i="4"/>
  <c r="DA4" i="4"/>
  <c r="BC18" i="4"/>
  <c r="BC12" i="4"/>
  <c r="DB4" i="4"/>
  <c r="AQ19" i="4"/>
  <c r="AQ11" i="4"/>
  <c r="AQ3" i="4"/>
  <c r="AQ15" i="4"/>
  <c r="AQ7" i="4"/>
  <c r="BC6" i="4"/>
  <c r="DA7" i="4"/>
  <c r="DA6" i="4"/>
  <c r="DA8" i="4"/>
  <c r="DB22" i="4"/>
  <c r="DA5" i="4"/>
  <c r="BM12" i="1"/>
  <c r="BM10" i="1"/>
  <c r="BM9" i="1"/>
  <c r="BM11"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16" i="1"/>
  <c r="BG17" i="1"/>
  <c r="BG9" i="1"/>
  <c r="BG10" i="1"/>
  <c r="BG11" i="1"/>
  <c r="BG12" i="1"/>
  <c r="BG13" i="1"/>
  <c r="BG14" i="1"/>
  <c r="BG15" i="1"/>
  <c r="BG8"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9" i="1"/>
  <c r="BF10" i="1"/>
  <c r="BF11" i="1"/>
  <c r="BF12" i="1"/>
  <c r="BF13" i="1"/>
  <c r="BF14" i="1"/>
  <c r="BF15" i="1"/>
  <c r="BF16" i="1"/>
  <c r="BF8" i="1"/>
  <c r="BB9" i="1"/>
  <c r="BS9" i="1" s="1"/>
  <c r="BT9" i="1" s="1"/>
  <c r="BC9" i="1"/>
  <c r="BB10" i="1"/>
  <c r="BS10" i="1" s="1"/>
  <c r="BT10" i="1" s="1"/>
  <c r="BC10" i="1"/>
  <c r="BB11" i="1"/>
  <c r="BS11" i="1" s="1"/>
  <c r="BT11" i="1" s="1"/>
  <c r="BC11" i="1"/>
  <c r="BB12" i="1"/>
  <c r="BS12" i="1" s="1"/>
  <c r="BT12" i="1" s="1"/>
  <c r="BC12" i="1"/>
  <c r="BB13" i="1"/>
  <c r="BS13" i="1" s="1"/>
  <c r="BT13" i="1" s="1"/>
  <c r="BC13" i="1"/>
  <c r="BB14" i="1"/>
  <c r="BS14" i="1" s="1"/>
  <c r="BT14" i="1" s="1"/>
  <c r="BC14" i="1"/>
  <c r="BB15" i="1"/>
  <c r="BS15" i="1" s="1"/>
  <c r="BT15" i="1" s="1"/>
  <c r="BC15" i="1"/>
  <c r="BB16" i="1"/>
  <c r="BS16" i="1" s="1"/>
  <c r="BT16" i="1" s="1"/>
  <c r="BC16" i="1"/>
  <c r="BB17" i="1"/>
  <c r="BS17" i="1" s="1"/>
  <c r="BT17" i="1" s="1"/>
  <c r="BC17" i="1"/>
  <c r="BB18" i="1"/>
  <c r="BS18" i="1" s="1"/>
  <c r="BT18" i="1" s="1"/>
  <c r="BC18" i="1"/>
  <c r="BB19" i="1"/>
  <c r="BS19" i="1" s="1"/>
  <c r="BT19" i="1" s="1"/>
  <c r="BC19" i="1"/>
  <c r="BB20" i="1"/>
  <c r="BS20" i="1" s="1"/>
  <c r="BT20" i="1" s="1"/>
  <c r="BC20" i="1"/>
  <c r="BB21" i="1"/>
  <c r="BS21" i="1" s="1"/>
  <c r="BT21" i="1" s="1"/>
  <c r="BC21" i="1"/>
  <c r="BB22" i="1"/>
  <c r="BS22" i="1" s="1"/>
  <c r="BT22" i="1" s="1"/>
  <c r="BC22" i="1"/>
  <c r="BB23" i="1"/>
  <c r="BS23" i="1" s="1"/>
  <c r="BT23" i="1" s="1"/>
  <c r="BC23" i="1"/>
  <c r="BB24" i="1"/>
  <c r="BS24" i="1" s="1"/>
  <c r="BT24" i="1" s="1"/>
  <c r="BC24" i="1"/>
  <c r="BB25" i="1"/>
  <c r="BS25" i="1" s="1"/>
  <c r="BT25" i="1" s="1"/>
  <c r="BC25" i="1"/>
  <c r="BB26" i="1"/>
  <c r="BS26" i="1" s="1"/>
  <c r="BT26" i="1" s="1"/>
  <c r="BC26" i="1"/>
  <c r="BB27" i="1"/>
  <c r="BS27" i="1" s="1"/>
  <c r="BT27" i="1" s="1"/>
  <c r="BC27" i="1"/>
  <c r="BB28" i="1"/>
  <c r="BS28" i="1" s="1"/>
  <c r="BT28" i="1" s="1"/>
  <c r="BC28" i="1"/>
  <c r="BB29" i="1"/>
  <c r="BS29" i="1" s="1"/>
  <c r="BT29" i="1" s="1"/>
  <c r="BC29" i="1"/>
  <c r="BB30" i="1"/>
  <c r="BS30" i="1" s="1"/>
  <c r="BT30" i="1" s="1"/>
  <c r="BC30" i="1"/>
  <c r="BB31" i="1"/>
  <c r="BS31" i="1" s="1"/>
  <c r="BT31" i="1" s="1"/>
  <c r="BC31" i="1"/>
  <c r="BB32" i="1"/>
  <c r="BS32" i="1" s="1"/>
  <c r="BT32" i="1" s="1"/>
  <c r="BC32" i="1"/>
  <c r="BB33" i="1"/>
  <c r="BS33" i="1" s="1"/>
  <c r="BT33" i="1" s="1"/>
  <c r="BC33" i="1"/>
  <c r="BB34" i="1"/>
  <c r="BS34" i="1" s="1"/>
  <c r="BT34" i="1" s="1"/>
  <c r="BC34" i="1"/>
  <c r="BB35" i="1"/>
  <c r="BS35" i="1" s="1"/>
  <c r="BT35" i="1" s="1"/>
  <c r="BC35" i="1"/>
  <c r="BB36" i="1"/>
  <c r="BS36" i="1" s="1"/>
  <c r="BT36" i="1" s="1"/>
  <c r="BC36" i="1"/>
  <c r="BB37" i="1"/>
  <c r="BS37" i="1" s="1"/>
  <c r="BT37" i="1" s="1"/>
  <c r="BC37" i="1"/>
  <c r="BB38" i="1"/>
  <c r="BS38" i="1" s="1"/>
  <c r="BT38" i="1" s="1"/>
  <c r="BC38" i="1"/>
  <c r="BB39" i="1"/>
  <c r="BS39" i="1" s="1"/>
  <c r="BT39" i="1" s="1"/>
  <c r="BC39" i="1"/>
  <c r="BB40" i="1"/>
  <c r="BS40" i="1" s="1"/>
  <c r="BT40" i="1" s="1"/>
  <c r="BC40" i="1"/>
  <c r="BB41" i="1"/>
  <c r="BS41" i="1" s="1"/>
  <c r="BT41" i="1" s="1"/>
  <c r="BC41" i="1"/>
  <c r="BB42" i="1"/>
  <c r="BS42" i="1" s="1"/>
  <c r="BT42" i="1" s="1"/>
  <c r="BC42" i="1"/>
  <c r="BB43" i="1"/>
  <c r="BS43" i="1" s="1"/>
  <c r="BT43" i="1" s="1"/>
  <c r="BC43" i="1"/>
  <c r="BB44" i="1"/>
  <c r="BS44" i="1" s="1"/>
  <c r="BT44" i="1" s="1"/>
  <c r="BC44" i="1"/>
  <c r="BB45" i="1"/>
  <c r="BS45" i="1" s="1"/>
  <c r="BT45" i="1" s="1"/>
  <c r="BC45" i="1"/>
  <c r="BB46" i="1"/>
  <c r="BS46" i="1" s="1"/>
  <c r="BT46" i="1" s="1"/>
  <c r="BC46" i="1"/>
  <c r="BB47" i="1"/>
  <c r="BS47" i="1" s="1"/>
  <c r="BT47" i="1" s="1"/>
  <c r="BC47" i="1"/>
  <c r="BB48" i="1"/>
  <c r="BS48" i="1" s="1"/>
  <c r="BT48" i="1" s="1"/>
  <c r="BC48" i="1"/>
  <c r="BB49" i="1"/>
  <c r="BS49" i="1" s="1"/>
  <c r="BT49" i="1" s="1"/>
  <c r="BC49" i="1"/>
  <c r="BB50" i="1"/>
  <c r="BS50" i="1" s="1"/>
  <c r="BT50" i="1" s="1"/>
  <c r="BC50" i="1"/>
  <c r="BB51" i="1"/>
  <c r="BS51" i="1" s="1"/>
  <c r="BT51" i="1" s="1"/>
  <c r="BC51" i="1"/>
  <c r="BB52" i="1"/>
  <c r="BS52" i="1" s="1"/>
  <c r="BT52" i="1" s="1"/>
  <c r="BC52" i="1"/>
  <c r="BB53" i="1"/>
  <c r="BS53" i="1" s="1"/>
  <c r="BT53" i="1" s="1"/>
  <c r="BC53" i="1"/>
  <c r="BB54" i="1"/>
  <c r="BS54" i="1" s="1"/>
  <c r="BT54" i="1" s="1"/>
  <c r="BC54" i="1"/>
  <c r="BB55" i="1"/>
  <c r="BS55" i="1" s="1"/>
  <c r="BT55" i="1" s="1"/>
  <c r="BC55" i="1"/>
  <c r="BB56" i="1"/>
  <c r="BS56" i="1" s="1"/>
  <c r="BT56" i="1" s="1"/>
  <c r="BC56" i="1"/>
  <c r="BB57" i="1"/>
  <c r="BS57" i="1" s="1"/>
  <c r="BT57" i="1" s="1"/>
  <c r="BC57" i="1"/>
  <c r="BB8" i="1"/>
  <c r="BS8" i="1" s="1"/>
  <c r="BC8" i="1"/>
  <c r="BK8" i="1"/>
  <c r="BL8" i="1"/>
  <c r="DB5" i="4" l="1"/>
  <c r="AQ20" i="4"/>
  <c r="AQ23" i="4"/>
  <c r="AQ26" i="4"/>
  <c r="AQ14" i="4"/>
  <c r="DB13" i="4"/>
  <c r="DB14" i="4" s="1"/>
  <c r="DB15" i="4" s="1"/>
  <c r="DB16" i="4" s="1"/>
  <c r="BC23" i="4"/>
  <c r="BC26" i="4"/>
  <c r="BC20" i="4"/>
  <c r="BC17" i="4"/>
  <c r="BC13" i="4"/>
  <c r="BC19" i="4"/>
  <c r="DB6" i="4"/>
  <c r="DB7" i="4" s="1"/>
  <c r="DB8" i="4" s="1"/>
  <c r="DB9" i="4" s="1"/>
  <c r="AQ13" i="4"/>
  <c r="AQ17" i="4"/>
  <c r="AQ9" i="4"/>
  <c r="AQ5" i="4"/>
  <c r="DB17" i="4"/>
  <c r="BC7" i="4"/>
  <c r="AQ4" i="4"/>
  <c r="AQ12" i="4"/>
  <c r="AQ8" i="4"/>
  <c r="AQ16" i="4"/>
  <c r="DB23" i="4"/>
  <c r="BD24" i="1"/>
  <c r="BI40" i="1"/>
  <c r="BI24" i="1"/>
  <c r="BD25" i="1"/>
  <c r="BH56" i="1"/>
  <c r="BI23" i="1"/>
  <c r="BH11" i="1"/>
  <c r="BM8" i="1"/>
  <c r="BH15" i="1"/>
  <c r="BH27" i="1"/>
  <c r="BH19" i="1"/>
  <c r="BI54" i="1"/>
  <c r="BI46" i="1"/>
  <c r="BI30" i="1"/>
  <c r="BD10" i="1"/>
  <c r="BI45" i="1"/>
  <c r="BH44" i="1"/>
  <c r="BI38" i="1"/>
  <c r="BD9" i="1"/>
  <c r="BH10" i="1"/>
  <c r="BD20" i="1"/>
  <c r="BH20" i="1"/>
  <c r="BI12" i="1"/>
  <c r="BD26" i="1"/>
  <c r="BD45" i="1"/>
  <c r="BD33" i="1"/>
  <c r="BI14" i="1"/>
  <c r="BH47" i="1"/>
  <c r="BH39" i="1"/>
  <c r="BH31" i="1"/>
  <c r="BH23" i="1"/>
  <c r="BH26" i="1"/>
  <c r="BH18" i="1"/>
  <c r="BI41" i="1"/>
  <c r="BH45" i="1"/>
  <c r="BI44" i="1"/>
  <c r="BI20" i="1"/>
  <c r="BI8" i="1"/>
  <c r="BH53" i="1"/>
  <c r="BH37" i="1"/>
  <c r="BI36" i="1"/>
  <c r="BI28" i="1"/>
  <c r="BD47" i="1"/>
  <c r="BI10" i="1"/>
  <c r="BH43" i="1"/>
  <c r="BH35" i="1"/>
  <c r="BH46" i="1"/>
  <c r="BH30" i="1"/>
  <c r="BH22" i="1"/>
  <c r="BD49" i="1"/>
  <c r="BH57" i="1"/>
  <c r="BH49" i="1"/>
  <c r="BH48" i="1"/>
  <c r="BI52" i="1"/>
  <c r="BH51" i="1"/>
  <c r="BI50" i="1"/>
  <c r="BH54" i="1"/>
  <c r="BI53" i="1"/>
  <c r="BD52" i="1"/>
  <c r="BI56" i="1"/>
  <c r="BI48" i="1"/>
  <c r="BH52" i="1"/>
  <c r="BI55" i="1"/>
  <c r="BH50" i="1"/>
  <c r="BI57" i="1"/>
  <c r="BI49" i="1"/>
  <c r="BD55" i="1"/>
  <c r="BD48" i="1"/>
  <c r="BI51" i="1"/>
  <c r="BD57" i="1"/>
  <c r="BH55" i="1"/>
  <c r="BD50" i="1"/>
  <c r="BD39" i="1"/>
  <c r="BH42" i="1"/>
  <c r="BD42" i="1"/>
  <c r="BD38" i="1"/>
  <c r="BH41" i="1"/>
  <c r="BH40" i="1"/>
  <c r="BH38" i="1"/>
  <c r="BD31" i="1"/>
  <c r="BI34" i="1"/>
  <c r="BH33" i="1"/>
  <c r="BD36" i="1"/>
  <c r="BI32" i="1"/>
  <c r="BI37" i="1"/>
  <c r="BH36" i="1"/>
  <c r="BH34" i="1"/>
  <c r="BH32" i="1"/>
  <c r="BI33" i="1"/>
  <c r="BH28" i="1"/>
  <c r="BI22" i="1"/>
  <c r="BD21" i="1"/>
  <c r="BD16" i="1"/>
  <c r="BH16" i="1"/>
  <c r="BH13" i="1"/>
  <c r="BI11" i="1"/>
  <c r="BI13" i="1"/>
  <c r="BH14" i="1"/>
  <c r="BH12" i="1"/>
  <c r="BI9" i="1"/>
  <c r="BD34" i="1"/>
  <c r="BI47" i="1"/>
  <c r="BI43" i="1"/>
  <c r="BI39" i="1"/>
  <c r="BI35" i="1"/>
  <c r="BI31" i="1"/>
  <c r="BD37" i="1"/>
  <c r="BD40" i="1"/>
  <c r="BI42" i="1"/>
  <c r="BD32" i="1"/>
  <c r="BI29" i="1"/>
  <c r="BH29" i="1"/>
  <c r="BI21" i="1"/>
  <c r="BH21" i="1"/>
  <c r="BD29" i="1"/>
  <c r="BI27" i="1"/>
  <c r="BI19" i="1"/>
  <c r="BH8" i="1"/>
  <c r="BH9" i="1"/>
  <c r="BI26" i="1"/>
  <c r="BI18" i="1"/>
  <c r="BI16" i="1"/>
  <c r="BH25" i="1"/>
  <c r="BI25" i="1"/>
  <c r="BH17" i="1"/>
  <c r="BI17" i="1"/>
  <c r="BH24" i="1"/>
  <c r="BI15" i="1"/>
  <c r="BD18" i="1"/>
  <c r="BD13" i="1"/>
  <c r="BD43" i="1"/>
  <c r="BD56" i="1"/>
  <c r="BD53" i="1"/>
  <c r="BD46" i="1"/>
  <c r="BD23" i="1"/>
  <c r="BD41" i="1"/>
  <c r="BD54" i="1"/>
  <c r="BD44" i="1"/>
  <c r="BD28" i="1"/>
  <c r="BD12" i="1"/>
  <c r="BD51" i="1"/>
  <c r="BD30" i="1"/>
  <c r="BD35" i="1"/>
  <c r="BD27" i="1"/>
  <c r="BD22" i="1"/>
  <c r="BD19" i="1"/>
  <c r="BD15" i="1"/>
  <c r="BD14" i="1"/>
  <c r="BD17" i="1"/>
  <c r="BD11" i="1"/>
  <c r="BD8" i="1"/>
  <c r="BC9" i="4" l="1"/>
  <c r="BC10" i="4"/>
  <c r="BC15" i="4"/>
  <c r="BC16" i="4"/>
  <c r="BC14" i="4"/>
  <c r="BC8" i="4"/>
  <c r="BC3" i="4"/>
  <c r="BC4" i="4"/>
  <c r="DB24" i="4"/>
  <c r="B11" i="1"/>
  <c r="D5" i="4" s="1"/>
  <c r="B10" i="1"/>
  <c r="D4" i="4" s="1"/>
  <c r="B9" i="1"/>
  <c r="D3" i="4" s="1"/>
  <c r="BK13" i="1"/>
  <c r="BL13" i="1"/>
  <c r="BK14" i="1"/>
  <c r="BL14" i="1"/>
  <c r="BK15" i="1"/>
  <c r="BL15" i="1"/>
  <c r="BK16" i="1"/>
  <c r="BL16" i="1"/>
  <c r="BK17" i="1"/>
  <c r="BL17" i="1"/>
  <c r="BK18" i="1"/>
  <c r="BL18" i="1"/>
  <c r="BK19" i="1"/>
  <c r="BL19" i="1"/>
  <c r="BK20" i="1"/>
  <c r="B49" i="1" s="1"/>
  <c r="D43" i="4" s="1"/>
  <c r="BL20" i="1"/>
  <c r="BK21" i="1"/>
  <c r="BL21" i="1"/>
  <c r="BK22" i="1"/>
  <c r="BL22" i="1"/>
  <c r="BK23" i="1"/>
  <c r="BL23" i="1"/>
  <c r="BK24" i="1"/>
  <c r="BL24" i="1"/>
  <c r="BK25" i="1"/>
  <c r="BL25" i="1"/>
  <c r="BK26" i="1"/>
  <c r="BL26" i="1"/>
  <c r="BK27" i="1"/>
  <c r="BL27" i="1"/>
  <c r="BK28" i="1"/>
  <c r="BL28" i="1"/>
  <c r="BK29" i="1"/>
  <c r="BL29" i="1"/>
  <c r="BK30" i="1"/>
  <c r="BL30" i="1"/>
  <c r="BK31" i="1"/>
  <c r="BL31" i="1"/>
  <c r="BK32" i="1"/>
  <c r="BL32" i="1"/>
  <c r="BK33" i="1"/>
  <c r="BL33" i="1"/>
  <c r="BK34" i="1"/>
  <c r="BL34" i="1"/>
  <c r="BK35" i="1"/>
  <c r="BL35" i="1"/>
  <c r="BK36" i="1"/>
  <c r="BL36" i="1"/>
  <c r="BK37" i="1"/>
  <c r="BL37" i="1"/>
  <c r="BK38" i="1"/>
  <c r="BL38" i="1"/>
  <c r="BK39" i="1"/>
  <c r="BL39" i="1"/>
  <c r="BK40" i="1"/>
  <c r="BL40" i="1"/>
  <c r="BK41" i="1"/>
  <c r="BL41" i="1"/>
  <c r="BK42" i="1"/>
  <c r="BL42" i="1"/>
  <c r="BK43" i="1"/>
  <c r="BL43" i="1"/>
  <c r="BK44" i="1"/>
  <c r="BL44" i="1"/>
  <c r="BK45" i="1"/>
  <c r="BL45" i="1"/>
  <c r="BK46" i="1"/>
  <c r="BL46" i="1"/>
  <c r="BK47" i="1"/>
  <c r="BL47" i="1"/>
  <c r="BK48" i="1"/>
  <c r="BL48" i="1"/>
  <c r="BK49" i="1"/>
  <c r="BL49" i="1"/>
  <c r="BK50" i="1"/>
  <c r="BL50" i="1"/>
  <c r="BK51" i="1"/>
  <c r="BL51" i="1"/>
  <c r="BK52" i="1"/>
  <c r="BL52" i="1"/>
  <c r="BK53" i="1"/>
  <c r="BL53" i="1"/>
  <c r="BK54" i="1"/>
  <c r="BL54" i="1"/>
  <c r="BK55" i="1"/>
  <c r="BL55" i="1"/>
  <c r="BK56" i="1"/>
  <c r="BL56" i="1"/>
  <c r="BK57" i="1"/>
  <c r="BL57" i="1"/>
  <c r="P57" i="1"/>
  <c r="N51" i="4" s="1"/>
  <c r="P56" i="1"/>
  <c r="N50" i="4" s="1"/>
  <c r="P55" i="1"/>
  <c r="N49" i="4" s="1"/>
  <c r="P54" i="1"/>
  <c r="N48" i="4" s="1"/>
  <c r="P53" i="1"/>
  <c r="N47" i="4" s="1"/>
  <c r="P52" i="1"/>
  <c r="N46" i="4" s="1"/>
  <c r="P51" i="1"/>
  <c r="N45" i="4" s="1"/>
  <c r="P50" i="1"/>
  <c r="N44" i="4" s="1"/>
  <c r="P49" i="1"/>
  <c r="N43" i="4" s="1"/>
  <c r="P48" i="1"/>
  <c r="N42" i="4" s="1"/>
  <c r="P47" i="1"/>
  <c r="N41" i="4" s="1"/>
  <c r="P46" i="1"/>
  <c r="N40" i="4" s="1"/>
  <c r="P45" i="1"/>
  <c r="N39" i="4" s="1"/>
  <c r="P44" i="1"/>
  <c r="N38" i="4" s="1"/>
  <c r="P43" i="1"/>
  <c r="N37" i="4" s="1"/>
  <c r="P42" i="1"/>
  <c r="N36" i="4" s="1"/>
  <c r="P41" i="1"/>
  <c r="N35" i="4" s="1"/>
  <c r="P40" i="1"/>
  <c r="N34" i="4" s="1"/>
  <c r="P39" i="1"/>
  <c r="N33" i="4" s="1"/>
  <c r="P38" i="1"/>
  <c r="N32" i="4" s="1"/>
  <c r="P37" i="1"/>
  <c r="N31" i="4" s="1"/>
  <c r="P36" i="1"/>
  <c r="N30" i="4" s="1"/>
  <c r="P35" i="1"/>
  <c r="N29" i="4" s="1"/>
  <c r="P34" i="1"/>
  <c r="N28" i="4" s="1"/>
  <c r="P33" i="1"/>
  <c r="N27" i="4" s="1"/>
  <c r="P32" i="1"/>
  <c r="N26" i="4" s="1"/>
  <c r="P31" i="1"/>
  <c r="N25" i="4" s="1"/>
  <c r="P30" i="1"/>
  <c r="N24" i="4" s="1"/>
  <c r="P29" i="1"/>
  <c r="N23" i="4" s="1"/>
  <c r="P28" i="1"/>
  <c r="N22" i="4" s="1"/>
  <c r="P27" i="1"/>
  <c r="N21" i="4" s="1"/>
  <c r="P26" i="1"/>
  <c r="N20" i="4" s="1"/>
  <c r="P25" i="1"/>
  <c r="N19" i="4" s="1"/>
  <c r="P24" i="1"/>
  <c r="N18" i="4" s="1"/>
  <c r="P23" i="1"/>
  <c r="N17" i="4" s="1"/>
  <c r="P22" i="1"/>
  <c r="N16" i="4" s="1"/>
  <c r="P21" i="1"/>
  <c r="N15" i="4" s="1"/>
  <c r="P20" i="1"/>
  <c r="N14" i="4" s="1"/>
  <c r="P19" i="1"/>
  <c r="N13" i="4" s="1"/>
  <c r="P18" i="1"/>
  <c r="N12" i="4" s="1"/>
  <c r="P17" i="1"/>
  <c r="N11" i="4" s="1"/>
  <c r="P16" i="1"/>
  <c r="N10" i="4" s="1"/>
  <c r="P15" i="1"/>
  <c r="N9" i="4" s="1"/>
  <c r="P14" i="1"/>
  <c r="N8" i="4" s="1"/>
  <c r="P12" i="1"/>
  <c r="N6" i="4" s="1"/>
  <c r="P11" i="1"/>
  <c r="N5" i="4" s="1"/>
  <c r="P10" i="1"/>
  <c r="N4" i="4" s="1"/>
  <c r="P9" i="1"/>
  <c r="N3" i="4" s="1"/>
  <c r="P8" i="1"/>
  <c r="B48" i="1" l="1"/>
  <c r="D42" i="4" s="1"/>
  <c r="B45" i="1"/>
  <c r="D39" i="4" s="1"/>
  <c r="B53" i="1"/>
  <c r="D47" i="4" s="1"/>
  <c r="BM39" i="1"/>
  <c r="BM55" i="1"/>
  <c r="BM46" i="1"/>
  <c r="BM29" i="1"/>
  <c r="DB25" i="4"/>
  <c r="BM25" i="1"/>
  <c r="BM36" i="1"/>
  <c r="BM28" i="1"/>
  <c r="BM35" i="1"/>
  <c r="BM21" i="1"/>
  <c r="BM38" i="1"/>
  <c r="BM45" i="1"/>
  <c r="BM37" i="1"/>
  <c r="BM30" i="1"/>
  <c r="BM26" i="1"/>
  <c r="BM18" i="1"/>
  <c r="B13" i="1"/>
  <c r="D7" i="4" s="1"/>
  <c r="BM17" i="1"/>
  <c r="BM13" i="1"/>
  <c r="BM15" i="1"/>
  <c r="BM50" i="1"/>
  <c r="BM56" i="1"/>
  <c r="BM52" i="1"/>
  <c r="BM54" i="1"/>
  <c r="BM24" i="1"/>
  <c r="BM23" i="1"/>
  <c r="B44" i="1"/>
  <c r="D38" i="4" s="1"/>
  <c r="BM22" i="1"/>
  <c r="BM14" i="1"/>
  <c r="B56" i="1"/>
  <c r="D50" i="4" s="1"/>
  <c r="B25" i="1"/>
  <c r="D19" i="4" s="1"/>
  <c r="B57" i="1"/>
  <c r="D51" i="4" s="1"/>
  <c r="BM57" i="1"/>
  <c r="BM53" i="1"/>
  <c r="BM49" i="1"/>
  <c r="BM41" i="1"/>
  <c r="BM33" i="1"/>
  <c r="B30" i="1"/>
  <c r="D24" i="4" s="1"/>
  <c r="B50" i="1"/>
  <c r="D44" i="4" s="1"/>
  <c r="BM34" i="1"/>
  <c r="B17" i="1"/>
  <c r="D11" i="4" s="1"/>
  <c r="B22" i="1"/>
  <c r="D16" i="4" s="1"/>
  <c r="B37" i="1"/>
  <c r="D31" i="4" s="1"/>
  <c r="BM51" i="1"/>
  <c r="B55" i="1"/>
  <c r="D49" i="4" s="1"/>
  <c r="BM20" i="1"/>
  <c r="BM19" i="1"/>
  <c r="B51" i="1"/>
  <c r="D45" i="4" s="1"/>
  <c r="BM48" i="1"/>
  <c r="B52" i="1"/>
  <c r="D46" i="4" s="1"/>
  <c r="B54" i="1"/>
  <c r="D48" i="4" s="1"/>
  <c r="BM47" i="1"/>
  <c r="BM44" i="1"/>
  <c r="BM43" i="1"/>
  <c r="BM42" i="1"/>
  <c r="BM40" i="1"/>
  <c r="BM32" i="1"/>
  <c r="BM27" i="1"/>
  <c r="BM31" i="1"/>
  <c r="BM16" i="1"/>
  <c r="B46" i="1"/>
  <c r="D40" i="4" s="1"/>
  <c r="B31" i="1"/>
  <c r="D25" i="4" s="1"/>
  <c r="B32" i="1"/>
  <c r="D26" i="4" s="1"/>
  <c r="B33" i="1"/>
  <c r="D27" i="4" s="1"/>
  <c r="B34" i="1"/>
  <c r="D28" i="4" s="1"/>
  <c r="B42" i="1"/>
  <c r="D36" i="4" s="1"/>
  <c r="B38" i="1"/>
  <c r="D32" i="4" s="1"/>
  <c r="B47" i="1"/>
  <c r="D41" i="4" s="1"/>
  <c r="B35" i="1"/>
  <c r="D29" i="4" s="1"/>
  <c r="B43" i="1"/>
  <c r="D37" i="4" s="1"/>
  <c r="B39" i="1"/>
  <c r="D33" i="4" s="1"/>
  <c r="B40" i="1"/>
  <c r="D34" i="4" s="1"/>
  <c r="B41" i="1"/>
  <c r="D35" i="4" s="1"/>
  <c r="B36" i="1"/>
  <c r="D30" i="4" s="1"/>
  <c r="B19" i="1"/>
  <c r="D13" i="4" s="1"/>
  <c r="B27" i="1"/>
  <c r="D21" i="4" s="1"/>
  <c r="B12" i="1"/>
  <c r="D6" i="4" s="1"/>
  <c r="B20" i="1"/>
  <c r="D14" i="4" s="1"/>
  <c r="B28" i="1"/>
  <c r="D22" i="4" s="1"/>
  <c r="B18" i="1"/>
  <c r="D12" i="4" s="1"/>
  <c r="B29" i="1"/>
  <c r="D23" i="4" s="1"/>
  <c r="B14" i="1"/>
  <c r="D8" i="4" s="1"/>
  <c r="B15" i="1"/>
  <c r="D9" i="4" s="1"/>
  <c r="B23" i="1"/>
  <c r="D17" i="4" s="1"/>
  <c r="B26" i="1"/>
  <c r="D20" i="4" s="1"/>
  <c r="B21" i="1"/>
  <c r="D15" i="4" s="1"/>
  <c r="B16" i="1"/>
  <c r="D10" i="4" s="1"/>
  <c r="B24" i="1"/>
  <c r="D18" i="4" s="1"/>
  <c r="B8" i="1"/>
  <c r="J17" i="2" l="1"/>
  <c r="N66" i="2"/>
  <c r="N62" i="2"/>
  <c r="N58" i="2"/>
  <c r="N54" i="2"/>
  <c r="N50" i="2"/>
  <c r="N46" i="2"/>
  <c r="N42" i="2"/>
  <c r="N38" i="2"/>
  <c r="N34" i="2"/>
  <c r="N30" i="2"/>
  <c r="N26" i="2"/>
  <c r="N22" i="2"/>
  <c r="N53" i="2"/>
  <c r="N33" i="2"/>
  <c r="N17" i="2"/>
  <c r="N28" i="2"/>
  <c r="L52" i="2"/>
  <c r="L28" i="2"/>
  <c r="N47" i="2"/>
  <c r="N19" i="2"/>
  <c r="L66" i="2"/>
  <c r="L62" i="2"/>
  <c r="L58" i="2"/>
  <c r="L54" i="2"/>
  <c r="L50" i="2"/>
  <c r="L46" i="2"/>
  <c r="L42" i="2"/>
  <c r="L38" i="2"/>
  <c r="L34" i="2"/>
  <c r="L30" i="2"/>
  <c r="L26" i="2"/>
  <c r="L22" i="2"/>
  <c r="L18" i="2"/>
  <c r="N65" i="2"/>
  <c r="N61" i="2"/>
  <c r="N49" i="2"/>
  <c r="N45" i="2"/>
  <c r="N37" i="2"/>
  <c r="N25" i="2"/>
  <c r="N44" i="2"/>
  <c r="N32" i="2"/>
  <c r="L64" i="2"/>
  <c r="L44" i="2"/>
  <c r="L32" i="2"/>
  <c r="N63" i="2"/>
  <c r="N51" i="2"/>
  <c r="N35" i="2"/>
  <c r="N23" i="2"/>
  <c r="L65" i="2"/>
  <c r="L61" i="2"/>
  <c r="L57" i="2"/>
  <c r="L53" i="2"/>
  <c r="L49" i="2"/>
  <c r="L45" i="2"/>
  <c r="L41" i="2"/>
  <c r="L37" i="2"/>
  <c r="L33" i="2"/>
  <c r="L29" i="2"/>
  <c r="L25" i="2"/>
  <c r="L21" i="2"/>
  <c r="L17" i="2"/>
  <c r="N64" i="2"/>
  <c r="N60" i="2"/>
  <c r="N56" i="2"/>
  <c r="N52" i="2"/>
  <c r="N48" i="2"/>
  <c r="N36" i="2"/>
  <c r="N20" i="2"/>
  <c r="L56" i="2"/>
  <c r="L40" i="2"/>
  <c r="L24" i="2"/>
  <c r="N59" i="2"/>
  <c r="N43" i="2"/>
  <c r="N31" i="2"/>
  <c r="L63" i="2"/>
  <c r="L59" i="2"/>
  <c r="L55" i="2"/>
  <c r="L51" i="2"/>
  <c r="L47" i="2"/>
  <c r="L43" i="2"/>
  <c r="L39" i="2"/>
  <c r="L35" i="2"/>
  <c r="L31" i="2"/>
  <c r="L27" i="2"/>
  <c r="L23" i="2"/>
  <c r="L19" i="2"/>
  <c r="N18" i="2"/>
  <c r="N57" i="2"/>
  <c r="N41" i="2"/>
  <c r="N29" i="2"/>
  <c r="N21" i="2"/>
  <c r="N40" i="2"/>
  <c r="N24" i="2"/>
  <c r="L60" i="2"/>
  <c r="L48" i="2"/>
  <c r="L36" i="2"/>
  <c r="L20" i="2"/>
  <c r="N55" i="2"/>
  <c r="N39" i="2"/>
  <c r="N27" i="2"/>
  <c r="B2" i="4"/>
  <c r="BD2" i="4" s="1"/>
  <c r="AR2" i="4" l="1"/>
  <c r="J47" i="2"/>
  <c r="J20" i="2"/>
  <c r="J59" i="2" l="1"/>
  <c r="J51" i="2"/>
  <c r="J43" i="2"/>
  <c r="J35" i="2"/>
  <c r="J27" i="2"/>
  <c r="J19" i="2"/>
  <c r="J66" i="2"/>
  <c r="J58" i="2"/>
  <c r="J50" i="2"/>
  <c r="J42" i="2"/>
  <c r="J34" i="2"/>
  <c r="J26" i="2"/>
  <c r="J18" i="2"/>
  <c r="J65" i="2"/>
  <c r="J57" i="2"/>
  <c r="J49" i="2"/>
  <c r="J41" i="2"/>
  <c r="J33" i="2"/>
  <c r="J25" i="2"/>
  <c r="J64" i="2"/>
  <c r="J56" i="2"/>
  <c r="J48" i="2"/>
  <c r="J40" i="2"/>
  <c r="J32" i="2"/>
  <c r="J24" i="2"/>
  <c r="J63" i="2"/>
  <c r="J55" i="2"/>
  <c r="J39" i="2"/>
  <c r="J31" i="2"/>
  <c r="J23" i="2"/>
  <c r="J62" i="2"/>
  <c r="J54" i="2"/>
  <c r="J46" i="2"/>
  <c r="J38" i="2"/>
  <c r="J30" i="2"/>
  <c r="J22" i="2"/>
  <c r="J61" i="2"/>
  <c r="J53" i="2"/>
  <c r="J45" i="2"/>
  <c r="J37" i="2"/>
  <c r="J29" i="2"/>
  <c r="J21" i="2"/>
  <c r="J60" i="2"/>
  <c r="J52" i="2"/>
  <c r="J44" i="2"/>
  <c r="J36" i="2"/>
  <c r="J28" i="2"/>
  <c r="F2" i="4" l="1"/>
  <c r="CC2" i="4" l="1"/>
  <c r="CB2" i="4"/>
  <c r="AG65" i="3" l="1"/>
  <c r="AH56" i="3" s="1"/>
  <c r="AI57" i="1" l="1"/>
  <c r="AI56" i="1"/>
  <c r="AI55" i="1"/>
  <c r="AI54" i="1"/>
  <c r="AI53" i="1"/>
  <c r="AI52" i="1"/>
  <c r="AI51" i="1"/>
  <c r="AI50" i="1"/>
  <c r="AI49" i="1"/>
  <c r="AI48" i="1"/>
  <c r="AI47" i="1"/>
  <c r="AI46" i="1"/>
  <c r="AI45" i="1"/>
  <c r="AI44" i="1"/>
  <c r="AI43" i="1"/>
  <c r="AI42" i="1"/>
  <c r="AI41" i="1"/>
  <c r="AI40" i="1"/>
  <c r="AI39" i="1"/>
  <c r="AI38" i="1"/>
  <c r="AI37" i="1"/>
  <c r="AI36" i="1"/>
  <c r="AI35" i="1"/>
  <c r="AI34" i="1"/>
  <c r="AI33" i="1"/>
  <c r="AI32" i="1"/>
  <c r="AI31" i="1"/>
  <c r="AI30" i="1"/>
  <c r="AI29" i="1"/>
  <c r="AI28" i="1"/>
  <c r="AI27" i="1"/>
  <c r="AI26" i="1"/>
  <c r="AI25" i="1"/>
  <c r="AI24" i="1"/>
  <c r="AI23" i="1"/>
  <c r="AI22" i="1"/>
  <c r="AI21" i="1"/>
  <c r="AI20" i="1"/>
  <c r="AI19" i="1"/>
  <c r="AI18" i="1"/>
  <c r="AI17" i="1"/>
  <c r="AI16" i="1"/>
  <c r="AI15" i="1"/>
  <c r="AI14" i="1"/>
  <c r="AI13" i="1"/>
  <c r="AI12" i="1"/>
  <c r="AI11" i="1"/>
  <c r="AI10" i="1"/>
  <c r="AI9" i="1"/>
  <c r="AI8" i="1"/>
  <c r="BZ2" i="4" l="1"/>
  <c r="BY2" i="4"/>
  <c r="BX2" i="4"/>
  <c r="V2" i="4" l="1"/>
  <c r="T2" i="4"/>
  <c r="S2" i="4"/>
  <c r="R2" i="4"/>
  <c r="Q2" i="4"/>
  <c r="P2" i="4"/>
  <c r="O2" i="4"/>
  <c r="N2" i="4"/>
  <c r="M2" i="4"/>
  <c r="C26" i="4" l="1"/>
  <c r="C36" i="4"/>
  <c r="E36" i="4" s="1"/>
  <c r="C3" i="4"/>
  <c r="C10" i="4"/>
  <c r="C14" i="4"/>
  <c r="C23" i="4"/>
  <c r="C49" i="4"/>
  <c r="E49" i="4" s="1"/>
  <c r="C29" i="4"/>
  <c r="E29" i="4" s="1"/>
  <c r="C32" i="4"/>
  <c r="E32" i="4" s="1"/>
  <c r="C35" i="4"/>
  <c r="E35" i="4" s="1"/>
  <c r="C39" i="4"/>
  <c r="E39" i="4" s="1"/>
  <c r="C42" i="4"/>
  <c r="E42" i="4" s="1"/>
  <c r="C46" i="4"/>
  <c r="E46" i="4" s="1"/>
  <c r="C11" i="4"/>
  <c r="C17" i="4"/>
  <c r="C25" i="4"/>
  <c r="C8" i="4"/>
  <c r="C22" i="4"/>
  <c r="C28" i="4"/>
  <c r="E28" i="4" s="1"/>
  <c r="C45" i="4"/>
  <c r="E45" i="4" s="1"/>
  <c r="C48" i="4"/>
  <c r="E48" i="4" s="1"/>
  <c r="C18" i="4"/>
  <c r="C38" i="4"/>
  <c r="E38" i="4" s="1"/>
  <c r="C41" i="4"/>
  <c r="E41" i="4" s="1"/>
  <c r="C7" i="4"/>
  <c r="C12" i="4"/>
  <c r="C15" i="4"/>
  <c r="C34" i="4"/>
  <c r="E34" i="4" s="1"/>
  <c r="C51" i="4"/>
  <c r="E51" i="4" s="1"/>
  <c r="C6" i="4"/>
  <c r="C19" i="4"/>
  <c r="C27" i="4"/>
  <c r="E27" i="4" s="1"/>
  <c r="C31" i="4"/>
  <c r="E31" i="4" s="1"/>
  <c r="C21" i="4"/>
  <c r="C24" i="4"/>
  <c r="C44" i="4"/>
  <c r="E44" i="4" s="1"/>
  <c r="C5" i="4"/>
  <c r="C37" i="4"/>
  <c r="E37" i="4" s="1"/>
  <c r="C40" i="4"/>
  <c r="E40" i="4" s="1"/>
  <c r="C47" i="4"/>
  <c r="E47" i="4" s="1"/>
  <c r="C50" i="4"/>
  <c r="E50" i="4" s="1"/>
  <c r="C9" i="4"/>
  <c r="C13" i="4"/>
  <c r="C16" i="4"/>
  <c r="C33" i="4"/>
  <c r="E33" i="4" s="1"/>
  <c r="C43" i="4"/>
  <c r="E43" i="4" s="1"/>
  <c r="C4" i="4"/>
  <c r="C20" i="4"/>
  <c r="C30" i="4"/>
  <c r="E30" i="4" s="1"/>
  <c r="AC2" i="4"/>
  <c r="BC2" i="4" s="1"/>
  <c r="DE2" i="4"/>
  <c r="Y2" i="4"/>
  <c r="AQ2" i="4" s="1"/>
  <c r="U2" i="4"/>
  <c r="BR8" i="1" s="1"/>
  <c r="BT8" i="1" s="1"/>
  <c r="L2" i="4"/>
  <c r="BK2" i="4"/>
  <c r="AY2" i="4"/>
  <c r="C2" i="4"/>
  <c r="I2" i="4"/>
  <c r="AW20" i="4" l="1"/>
  <c r="AW21" i="4"/>
  <c r="AW26" i="4"/>
  <c r="AW22" i="4"/>
  <c r="AW23" i="4"/>
  <c r="AW24" i="4"/>
  <c r="AW25" i="4"/>
  <c r="BI22" i="4"/>
  <c r="BI21" i="4"/>
  <c r="BI23" i="4"/>
  <c r="BI26" i="4"/>
  <c r="BI20" i="4"/>
  <c r="BI24" i="4"/>
  <c r="BI25" i="4"/>
  <c r="E20" i="4"/>
  <c r="AS20" i="4"/>
  <c r="AU20" i="4"/>
  <c r="BH20" i="4"/>
  <c r="AV20" i="4"/>
  <c r="BG20" i="4"/>
  <c r="BE20" i="4"/>
  <c r="E25" i="4"/>
  <c r="BG25" i="4"/>
  <c r="BH25" i="4"/>
  <c r="AS25" i="4"/>
  <c r="BE25" i="4"/>
  <c r="AV25" i="4"/>
  <c r="AU25" i="4"/>
  <c r="E23" i="4"/>
  <c r="BE23" i="4"/>
  <c r="BG23" i="4"/>
  <c r="BH23" i="4"/>
  <c r="AV23" i="4"/>
  <c r="AU23" i="4"/>
  <c r="AS23" i="4"/>
  <c r="E24" i="4"/>
  <c r="AU24" i="4"/>
  <c r="BE24" i="4"/>
  <c r="BG24" i="4"/>
  <c r="BH24" i="4"/>
  <c r="AV24" i="4"/>
  <c r="AS24" i="4"/>
  <c r="E21" i="4"/>
  <c r="BG21" i="4"/>
  <c r="BE21" i="4"/>
  <c r="AS21" i="4"/>
  <c r="AV21" i="4"/>
  <c r="BH21" i="4"/>
  <c r="AU21" i="4"/>
  <c r="E22" i="4"/>
  <c r="BE22" i="4"/>
  <c r="AU22" i="4"/>
  <c r="AS22" i="4"/>
  <c r="AV22" i="4"/>
  <c r="BG22" i="4"/>
  <c r="BH22" i="4"/>
  <c r="E26" i="4"/>
  <c r="AU26" i="4"/>
  <c r="BE26" i="4"/>
  <c r="BG26" i="4"/>
  <c r="BH26" i="4"/>
  <c r="AV26" i="4"/>
  <c r="AS26" i="4"/>
  <c r="BG17" i="4"/>
  <c r="BH17" i="4"/>
  <c r="BE17" i="4"/>
  <c r="BG11" i="4"/>
  <c r="BH11" i="4"/>
  <c r="BE11" i="4"/>
  <c r="BG12" i="4"/>
  <c r="BH12" i="4"/>
  <c r="BE12" i="4"/>
  <c r="BE15" i="4"/>
  <c r="BG15" i="4"/>
  <c r="BH15" i="4"/>
  <c r="BE16" i="4"/>
  <c r="BH16" i="4"/>
  <c r="BG16" i="4"/>
  <c r="BH13" i="4"/>
  <c r="BE13" i="4"/>
  <c r="BG13" i="4"/>
  <c r="BG18" i="4"/>
  <c r="BH18" i="4"/>
  <c r="BE18" i="4"/>
  <c r="BH14" i="4"/>
  <c r="BG14" i="4"/>
  <c r="BE14" i="4"/>
  <c r="BH19" i="4"/>
  <c r="BG19" i="4"/>
  <c r="BE19" i="4"/>
  <c r="BE10" i="4"/>
  <c r="BG10" i="4"/>
  <c r="BH10" i="4"/>
  <c r="BG9" i="4"/>
  <c r="BE9" i="4"/>
  <c r="BH9" i="4"/>
  <c r="BI17" i="4"/>
  <c r="BI11" i="4"/>
  <c r="BI12" i="4"/>
  <c r="BI18" i="4"/>
  <c r="BI19" i="4"/>
  <c r="BI13" i="4"/>
  <c r="BI8" i="4"/>
  <c r="BI14" i="4"/>
  <c r="BI16" i="4"/>
  <c r="BI15" i="4"/>
  <c r="BI10" i="4"/>
  <c r="BI9" i="4"/>
  <c r="BE8" i="4"/>
  <c r="BG8" i="4"/>
  <c r="BH8" i="4"/>
  <c r="E4" i="4"/>
  <c r="AS4" i="4"/>
  <c r="BE4" i="4"/>
  <c r="AV4" i="4"/>
  <c r="BG4" i="4"/>
  <c r="AU4" i="4"/>
  <c r="BH4" i="4"/>
  <c r="AS19" i="4"/>
  <c r="AV19" i="4"/>
  <c r="E19" i="4"/>
  <c r="AU19" i="4"/>
  <c r="AU17" i="4"/>
  <c r="AV17" i="4"/>
  <c r="AS17" i="4"/>
  <c r="E17" i="4"/>
  <c r="AS6" i="4"/>
  <c r="AU6" i="4"/>
  <c r="AV6" i="4"/>
  <c r="E6" i="4"/>
  <c r="BH6" i="4"/>
  <c r="BG6" i="4"/>
  <c r="BE6" i="4"/>
  <c r="AS11" i="4"/>
  <c r="E11" i="4"/>
  <c r="AV11" i="4"/>
  <c r="AU11" i="4"/>
  <c r="E15" i="4"/>
  <c r="AS15" i="4"/>
  <c r="AU15" i="4"/>
  <c r="AV15" i="4"/>
  <c r="AU9" i="4"/>
  <c r="AV9" i="4"/>
  <c r="AS9" i="4"/>
  <c r="E9" i="4"/>
  <c r="AS12" i="4"/>
  <c r="E12" i="4"/>
  <c r="AU12" i="4"/>
  <c r="AV12" i="4"/>
  <c r="BH7" i="4"/>
  <c r="AS7" i="4"/>
  <c r="AU7" i="4"/>
  <c r="AV7" i="4"/>
  <c r="BE7" i="4"/>
  <c r="E7" i="4"/>
  <c r="BG7" i="4"/>
  <c r="AS13" i="4"/>
  <c r="E13" i="4"/>
  <c r="AV13" i="4"/>
  <c r="AU13" i="4"/>
  <c r="E16" i="4"/>
  <c r="AS16" i="4"/>
  <c r="AV16" i="4"/>
  <c r="AU16" i="4"/>
  <c r="E18" i="4"/>
  <c r="AS18" i="4"/>
  <c r="AV18" i="4"/>
  <c r="AU18" i="4"/>
  <c r="BE5" i="4"/>
  <c r="BG5" i="4"/>
  <c r="BH5" i="4"/>
  <c r="AU5" i="4"/>
  <c r="E5" i="4"/>
  <c r="AV5" i="4"/>
  <c r="AS5" i="4"/>
  <c r="AV14" i="4"/>
  <c r="E14" i="4"/>
  <c r="AS14" i="4"/>
  <c r="AU14" i="4"/>
  <c r="AW6" i="4"/>
  <c r="AW18" i="4"/>
  <c r="AW10" i="4"/>
  <c r="AW14" i="4"/>
  <c r="AW7" i="4"/>
  <c r="AW15" i="4"/>
  <c r="AW3" i="4"/>
  <c r="AW11" i="4"/>
  <c r="AW19" i="4"/>
  <c r="AW8" i="4"/>
  <c r="AW12" i="4"/>
  <c r="AW4" i="4"/>
  <c r="AW5" i="4"/>
  <c r="AW9" i="4"/>
  <c r="AW17" i="4"/>
  <c r="AW13" i="4"/>
  <c r="AW16" i="4"/>
  <c r="E10" i="4"/>
  <c r="AV10" i="4"/>
  <c r="AS10" i="4"/>
  <c r="AU10" i="4"/>
  <c r="E3" i="4"/>
  <c r="AV3" i="4"/>
  <c r="BH3" i="4"/>
  <c r="AU3" i="4"/>
  <c r="AS3" i="4"/>
  <c r="BG3" i="4"/>
  <c r="BE3" i="4"/>
  <c r="BI5" i="4"/>
  <c r="BI6" i="4"/>
  <c r="BI7" i="4"/>
  <c r="BI4" i="4"/>
  <c r="BI3" i="4"/>
  <c r="E8" i="4"/>
  <c r="AS8" i="4"/>
  <c r="AU8" i="4"/>
  <c r="AV8" i="4"/>
  <c r="CA17" i="1"/>
  <c r="CA18" i="1"/>
  <c r="CA16" i="1"/>
  <c r="CA21" i="1"/>
  <c r="CA11" i="1"/>
  <c r="CA13" i="1"/>
  <c r="CA10" i="1"/>
  <c r="CA20" i="1"/>
  <c r="CA12" i="1"/>
  <c r="CA9" i="1"/>
  <c r="CA19" i="1"/>
  <c r="CA8" i="1"/>
  <c r="AZ2" i="4"/>
  <c r="BL2" i="4"/>
  <c r="DI2" i="4" s="1"/>
  <c r="BH2" i="4"/>
  <c r="BG2" i="4"/>
  <c r="AV2" i="4"/>
  <c r="AU2" i="4"/>
  <c r="BE2" i="4"/>
  <c r="AS2" i="4"/>
  <c r="D2" i="4"/>
  <c r="D17" i="2" s="1"/>
  <c r="DJ15" i="4" l="1"/>
  <c r="DN15" i="4" s="1"/>
  <c r="DO15" i="4" s="1"/>
  <c r="DJ16" i="4"/>
  <c r="DN16" i="4" s="1"/>
  <c r="DO16" i="4" s="1"/>
  <c r="DJ14" i="4"/>
  <c r="DN14" i="4" s="1"/>
  <c r="DO14" i="4" s="1"/>
  <c r="BJ23" i="4"/>
  <c r="AX23" i="4"/>
  <c r="BJ21" i="4"/>
  <c r="AX21" i="4"/>
  <c r="AX26" i="4"/>
  <c r="BJ26" i="4"/>
  <c r="BJ25" i="4"/>
  <c r="AX25" i="4"/>
  <c r="AX24" i="4"/>
  <c r="BJ24" i="4"/>
  <c r="AX22" i="4"/>
  <c r="BJ22" i="4"/>
  <c r="AX20" i="4"/>
  <c r="BJ20" i="4"/>
  <c r="AX14" i="4"/>
  <c r="BJ14" i="4"/>
  <c r="AX16" i="4"/>
  <c r="BJ16" i="4"/>
  <c r="AX13" i="4"/>
  <c r="BJ13" i="4"/>
  <c r="AX17" i="4"/>
  <c r="BJ17" i="4"/>
  <c r="AX19" i="4"/>
  <c r="BJ19" i="4"/>
  <c r="AX11" i="4"/>
  <c r="BJ11" i="4"/>
  <c r="AX8" i="4"/>
  <c r="BJ8" i="4"/>
  <c r="AX10" i="4"/>
  <c r="BJ10" i="4"/>
  <c r="AX18" i="4"/>
  <c r="BJ18" i="4"/>
  <c r="AX15" i="4"/>
  <c r="BJ15" i="4"/>
  <c r="AX12" i="4"/>
  <c r="BJ12" i="4"/>
  <c r="AX9" i="4"/>
  <c r="BJ9" i="4"/>
  <c r="DG2" i="4"/>
  <c r="DH14" i="4" s="1"/>
  <c r="DL14" i="4" s="1"/>
  <c r="DM14" i="4" s="1"/>
  <c r="AI10" i="3"/>
  <c r="BJ5" i="4"/>
  <c r="AX5" i="4"/>
  <c r="AX7" i="4"/>
  <c r="BJ7" i="4"/>
  <c r="BJ3" i="4"/>
  <c r="AX3" i="4"/>
  <c r="BJ6" i="4"/>
  <c r="AX6" i="4"/>
  <c r="BJ4" i="4"/>
  <c r="AX4" i="4"/>
  <c r="AC10" i="3"/>
  <c r="AD10" i="3" s="1"/>
  <c r="Y10" i="3"/>
  <c r="Y11" i="3"/>
  <c r="AC11" i="3"/>
  <c r="AD11" i="3" s="1"/>
  <c r="DJ12" i="4"/>
  <c r="DN12" i="4" s="1"/>
  <c r="DO12" i="4" s="1"/>
  <c r="DJ13" i="4"/>
  <c r="DN13" i="4" s="1"/>
  <c r="DO13" i="4" s="1"/>
  <c r="DJ3" i="4"/>
  <c r="DN3" i="4" s="1"/>
  <c r="DO3" i="4" s="1"/>
  <c r="DJ9" i="4"/>
  <c r="DN9" i="4" s="1"/>
  <c r="DO9" i="4" s="1"/>
  <c r="DJ7" i="4"/>
  <c r="DN7" i="4" s="1"/>
  <c r="DO7" i="4" s="1"/>
  <c r="DJ2" i="4"/>
  <c r="DN2" i="4" s="1"/>
  <c r="DJ27" i="4"/>
  <c r="DN27" i="4" s="1"/>
  <c r="DO27" i="4" s="1"/>
  <c r="DJ25" i="4"/>
  <c r="DN25" i="4" s="1"/>
  <c r="DO25" i="4" s="1"/>
  <c r="DJ18" i="4"/>
  <c r="DN18" i="4" s="1"/>
  <c r="DO18" i="4" s="1"/>
  <c r="DJ21" i="4"/>
  <c r="DN21" i="4" s="1"/>
  <c r="DO21" i="4" s="1"/>
  <c r="DJ11" i="4"/>
  <c r="DN11" i="4" s="1"/>
  <c r="DO11" i="4" s="1"/>
  <c r="DJ22" i="4"/>
  <c r="DN22" i="4" s="1"/>
  <c r="DO22" i="4" s="1"/>
  <c r="DJ38" i="4"/>
  <c r="DN38" i="4" s="1"/>
  <c r="DO38" i="4" s="1"/>
  <c r="DJ43" i="4"/>
  <c r="DN43" i="4" s="1"/>
  <c r="DO43" i="4" s="1"/>
  <c r="DJ40" i="4"/>
  <c r="DN40" i="4" s="1"/>
  <c r="DO40" i="4" s="1"/>
  <c r="DJ51" i="4"/>
  <c r="DN51" i="4" s="1"/>
  <c r="DO51" i="4" s="1"/>
  <c r="DJ6" i="4"/>
  <c r="DN6" i="4" s="1"/>
  <c r="DO6" i="4" s="1"/>
  <c r="DJ49" i="4"/>
  <c r="DN49" i="4" s="1"/>
  <c r="DO49" i="4" s="1"/>
  <c r="DJ46" i="4"/>
  <c r="DN46" i="4" s="1"/>
  <c r="DO46" i="4" s="1"/>
  <c r="DJ37" i="4"/>
  <c r="DN37" i="4" s="1"/>
  <c r="DO37" i="4" s="1"/>
  <c r="DJ48" i="4"/>
  <c r="DN48" i="4" s="1"/>
  <c r="DO48" i="4" s="1"/>
  <c r="DJ31" i="4"/>
  <c r="DN31" i="4" s="1"/>
  <c r="DO31" i="4" s="1"/>
  <c r="DJ19" i="4"/>
  <c r="DN19" i="4" s="1"/>
  <c r="DO19" i="4" s="1"/>
  <c r="DJ36" i="4"/>
  <c r="DN36" i="4" s="1"/>
  <c r="DO36" i="4" s="1"/>
  <c r="DJ39" i="4"/>
  <c r="DN39" i="4" s="1"/>
  <c r="DO39" i="4" s="1"/>
  <c r="DJ10" i="4"/>
  <c r="DN10" i="4" s="1"/>
  <c r="DO10" i="4" s="1"/>
  <c r="DJ41" i="4"/>
  <c r="DN41" i="4" s="1"/>
  <c r="DO41" i="4" s="1"/>
  <c r="DJ5" i="4"/>
  <c r="DN5" i="4" s="1"/>
  <c r="DO5" i="4" s="1"/>
  <c r="DJ29" i="4"/>
  <c r="DN29" i="4" s="1"/>
  <c r="DO29" i="4" s="1"/>
  <c r="DJ33" i="4"/>
  <c r="DN33" i="4" s="1"/>
  <c r="DO33" i="4" s="1"/>
  <c r="DJ24" i="4"/>
  <c r="DN24" i="4" s="1"/>
  <c r="DO24" i="4" s="1"/>
  <c r="DJ44" i="4"/>
  <c r="DN44" i="4" s="1"/>
  <c r="DO44" i="4" s="1"/>
  <c r="DJ42" i="4"/>
  <c r="DN42" i="4" s="1"/>
  <c r="DO42" i="4" s="1"/>
  <c r="DJ8" i="4"/>
  <c r="DN8" i="4" s="1"/>
  <c r="DO8" i="4" s="1"/>
  <c r="DJ34" i="4"/>
  <c r="DN34" i="4" s="1"/>
  <c r="DO34" i="4" s="1"/>
  <c r="DJ20" i="4"/>
  <c r="DN20" i="4" s="1"/>
  <c r="DO20" i="4" s="1"/>
  <c r="DJ30" i="4"/>
  <c r="DN30" i="4" s="1"/>
  <c r="DO30" i="4" s="1"/>
  <c r="DJ47" i="4"/>
  <c r="DN47" i="4" s="1"/>
  <c r="DO47" i="4" s="1"/>
  <c r="DJ35" i="4"/>
  <c r="DN35" i="4" s="1"/>
  <c r="DO35" i="4" s="1"/>
  <c r="DJ4" i="4"/>
  <c r="DN4" i="4" s="1"/>
  <c r="DO4" i="4" s="1"/>
  <c r="DJ23" i="4"/>
  <c r="DN23" i="4" s="1"/>
  <c r="DO23" i="4" s="1"/>
  <c r="DJ28" i="4"/>
  <c r="DN28" i="4" s="1"/>
  <c r="DO28" i="4" s="1"/>
  <c r="DJ17" i="4"/>
  <c r="DN17" i="4" s="1"/>
  <c r="DO17" i="4" s="1"/>
  <c r="DJ50" i="4"/>
  <c r="DN50" i="4" s="1"/>
  <c r="DO50" i="4" s="1"/>
  <c r="DJ45" i="4"/>
  <c r="DN45" i="4" s="1"/>
  <c r="DO45" i="4" s="1"/>
  <c r="DJ26" i="4"/>
  <c r="DN26" i="4" s="1"/>
  <c r="DO26" i="4" s="1"/>
  <c r="DJ32" i="4"/>
  <c r="DN32" i="4" s="1"/>
  <c r="DO32" i="4" s="1"/>
  <c r="DH17" i="4"/>
  <c r="DL17" i="4" s="1"/>
  <c r="DM17" i="4" s="1"/>
  <c r="DH38" i="4"/>
  <c r="DL38" i="4" s="1"/>
  <c r="DM38" i="4" s="1"/>
  <c r="DH5" i="4"/>
  <c r="DH51" i="4"/>
  <c r="DL51" i="4" s="1"/>
  <c r="DM51" i="4" s="1"/>
  <c r="DH30" i="4"/>
  <c r="DL30" i="4" s="1"/>
  <c r="DM30" i="4" s="1"/>
  <c r="DH46" i="4"/>
  <c r="DL46" i="4" s="1"/>
  <c r="DM46" i="4" s="1"/>
  <c r="DH35" i="4"/>
  <c r="DL35" i="4" s="1"/>
  <c r="DM35" i="4" s="1"/>
  <c r="DH32" i="4"/>
  <c r="DL32" i="4" s="1"/>
  <c r="DM32" i="4" s="1"/>
  <c r="DH39" i="4"/>
  <c r="DL39" i="4" s="1"/>
  <c r="DM39" i="4" s="1"/>
  <c r="DH49" i="4"/>
  <c r="DL49" i="4" s="1"/>
  <c r="DM49" i="4" s="1"/>
  <c r="DH29" i="4"/>
  <c r="DL29" i="4" s="1"/>
  <c r="DM29" i="4" s="1"/>
  <c r="DH41" i="4"/>
  <c r="DL41" i="4" s="1"/>
  <c r="DM41" i="4" s="1"/>
  <c r="DH43" i="4"/>
  <c r="DL43" i="4" s="1"/>
  <c r="DM43" i="4" s="1"/>
  <c r="DH48" i="4"/>
  <c r="DL48" i="4" s="1"/>
  <c r="DM48" i="4" s="1"/>
  <c r="DH44" i="4"/>
  <c r="DL44" i="4" s="1"/>
  <c r="DM44" i="4" s="1"/>
  <c r="DH37" i="4"/>
  <c r="DL37" i="4" s="1"/>
  <c r="DM37" i="4" s="1"/>
  <c r="DH50" i="4"/>
  <c r="DL50" i="4" s="1"/>
  <c r="DM50" i="4" s="1"/>
  <c r="DH28" i="4"/>
  <c r="DL28" i="4" s="1"/>
  <c r="DM28" i="4" s="1"/>
  <c r="DH36" i="4"/>
  <c r="DL36" i="4" s="1"/>
  <c r="DM36" i="4" s="1"/>
  <c r="DH42" i="4"/>
  <c r="DL42" i="4" s="1"/>
  <c r="DM42" i="4" s="1"/>
  <c r="DH21" i="4"/>
  <c r="DL21" i="4" s="1"/>
  <c r="DM21" i="4" s="1"/>
  <c r="DH25" i="4"/>
  <c r="DL25" i="4" s="1"/>
  <c r="DM25" i="4" s="1"/>
  <c r="DH31" i="4"/>
  <c r="DL31" i="4" s="1"/>
  <c r="DM31" i="4" s="1"/>
  <c r="DH6" i="4"/>
  <c r="DL6" i="4" s="1"/>
  <c r="DM6" i="4" s="1"/>
  <c r="DH33" i="4"/>
  <c r="DL33" i="4" s="1"/>
  <c r="DM33" i="4" s="1"/>
  <c r="DH47" i="4"/>
  <c r="DL47" i="4" s="1"/>
  <c r="DM47" i="4" s="1"/>
  <c r="DH27" i="4"/>
  <c r="DL27" i="4" s="1"/>
  <c r="DM27" i="4" s="1"/>
  <c r="DH34" i="4"/>
  <c r="DL34" i="4" s="1"/>
  <c r="DM34" i="4" s="1"/>
  <c r="DH23" i="4"/>
  <c r="DL23" i="4" s="1"/>
  <c r="DM23" i="4" s="1"/>
  <c r="DH45" i="4"/>
  <c r="DL45" i="4" s="1"/>
  <c r="DM45" i="4" s="1"/>
  <c r="DH40" i="4"/>
  <c r="DL40" i="4" s="1"/>
  <c r="DM40" i="4" s="1"/>
  <c r="AP16" i="3"/>
  <c r="AO14" i="3"/>
  <c r="AL12" i="3"/>
  <c r="AO16" i="3"/>
  <c r="AN14" i="3"/>
  <c r="AN16" i="3"/>
  <c r="AM14" i="3"/>
  <c r="AM16" i="3"/>
  <c r="AL14" i="3"/>
  <c r="AK12" i="3"/>
  <c r="AJ10" i="3"/>
  <c r="AJ14" i="3"/>
  <c r="AI14" i="3"/>
  <c r="AM10" i="3"/>
  <c r="AK10" i="3"/>
  <c r="AL16" i="3"/>
  <c r="AK14" i="3"/>
  <c r="AJ12" i="3"/>
  <c r="AI16" i="3"/>
  <c r="AP10" i="3"/>
  <c r="AN12" i="3"/>
  <c r="AM12" i="3"/>
  <c r="AK16" i="3"/>
  <c r="AL10" i="3"/>
  <c r="AJ16" i="3"/>
  <c r="AP12" i="3"/>
  <c r="AO10" i="3"/>
  <c r="AI12" i="3"/>
  <c r="AP14" i="3"/>
  <c r="AO12" i="3"/>
  <c r="AN10" i="3"/>
  <c r="AM11" i="3"/>
  <c r="AI15" i="3"/>
  <c r="AO11" i="3"/>
  <c r="AN11" i="3"/>
  <c r="AP15" i="3"/>
  <c r="AJ17" i="3"/>
  <c r="AP13" i="3"/>
  <c r="AO15" i="3"/>
  <c r="AI11" i="3"/>
  <c r="AL11" i="3"/>
  <c r="AI13" i="3"/>
  <c r="AM13" i="3"/>
  <c r="AP17" i="3"/>
  <c r="AO17" i="3"/>
  <c r="AK11" i="3"/>
  <c r="AK17" i="3"/>
  <c r="AN15" i="3"/>
  <c r="AM15" i="3"/>
  <c r="AN17" i="3"/>
  <c r="AO13" i="3"/>
  <c r="AN13" i="3"/>
  <c r="AL13" i="3"/>
  <c r="AK13" i="3"/>
  <c r="AL15" i="3"/>
  <c r="AJ11" i="3"/>
  <c r="AJ13" i="3"/>
  <c r="AM17" i="3"/>
  <c r="AL17" i="3"/>
  <c r="AI17" i="3"/>
  <c r="AP11" i="3"/>
  <c r="AK15" i="3"/>
  <c r="AJ15" i="3"/>
  <c r="AW2" i="4"/>
  <c r="BI2" i="4"/>
  <c r="E2" i="4"/>
  <c r="DH2" i="4" l="1"/>
  <c r="DH18" i="4"/>
  <c r="DL18" i="4" s="1"/>
  <c r="DM18" i="4" s="1"/>
  <c r="DH20" i="4"/>
  <c r="DL20" i="4" s="1"/>
  <c r="DM20" i="4" s="1"/>
  <c r="DH4" i="4"/>
  <c r="DL4" i="4" s="1"/>
  <c r="DM4" i="4" s="1"/>
  <c r="DH7" i="4"/>
  <c r="DL7" i="4" s="1"/>
  <c r="DM7" i="4" s="1"/>
  <c r="DH11" i="4"/>
  <c r="DL11" i="4" s="1"/>
  <c r="DM11" i="4" s="1"/>
  <c r="DH10" i="4"/>
  <c r="DL10" i="4" s="1"/>
  <c r="DM10" i="4" s="1"/>
  <c r="DH9" i="4"/>
  <c r="DL9" i="4" s="1"/>
  <c r="DM9" i="4" s="1"/>
  <c r="DH16" i="4"/>
  <c r="DL16" i="4" s="1"/>
  <c r="DM16" i="4" s="1"/>
  <c r="DH19" i="4"/>
  <c r="DL19" i="4" s="1"/>
  <c r="DM19" i="4" s="1"/>
  <c r="DH22" i="4"/>
  <c r="DL22" i="4" s="1"/>
  <c r="DM22" i="4" s="1"/>
  <c r="DH26" i="4"/>
  <c r="DL26" i="4" s="1"/>
  <c r="DM26" i="4" s="1"/>
  <c r="DH3" i="4"/>
  <c r="DL3" i="4" s="1"/>
  <c r="DM3" i="4" s="1"/>
  <c r="DH24" i="4"/>
  <c r="DL24" i="4" s="1"/>
  <c r="DM24" i="4" s="1"/>
  <c r="DH8" i="4"/>
  <c r="DL8" i="4" s="1"/>
  <c r="DM8" i="4" s="1"/>
  <c r="DH15" i="4"/>
  <c r="DL15" i="4" s="1"/>
  <c r="DM15" i="4" s="1"/>
  <c r="DH12" i="4"/>
  <c r="DL12" i="4" s="1"/>
  <c r="DM12" i="4" s="1"/>
  <c r="DH13" i="4"/>
  <c r="DL13" i="4" s="1"/>
  <c r="DM13" i="4" s="1"/>
  <c r="Z11" i="3"/>
  <c r="AC12" i="3"/>
  <c r="Y12" i="3"/>
  <c r="Z12" i="3" s="1"/>
  <c r="Z10" i="3"/>
  <c r="DL5" i="4"/>
  <c r="DM5" i="4" s="1"/>
  <c r="AC24" i="3"/>
  <c r="Y24" i="3"/>
  <c r="AC23" i="3"/>
  <c r="DL2" i="4"/>
  <c r="Y23" i="3"/>
  <c r="DO2" i="4"/>
  <c r="U14" i="8"/>
  <c r="W14" i="8"/>
  <c r="Y14" i="8"/>
  <c r="AE14" i="8"/>
  <c r="AA14" i="8"/>
  <c r="AC14" i="8"/>
  <c r="AX2" i="4"/>
  <c r="BJ2" i="4"/>
  <c r="H19" i="2"/>
  <c r="H18" i="2"/>
  <c r="H21" i="2"/>
  <c r="H22" i="2"/>
  <c r="H20" i="2"/>
  <c r="H42" i="2"/>
  <c r="H34" i="2"/>
  <c r="H32" i="2"/>
  <c r="H26" i="2"/>
  <c r="H23" i="2"/>
  <c r="H25" i="2"/>
  <c r="H27" i="2"/>
  <c r="H24" i="2"/>
  <c r="H29" i="2"/>
  <c r="H30" i="2"/>
  <c r="H31" i="2"/>
  <c r="H28" i="2"/>
  <c r="H33" i="2"/>
  <c r="H36" i="2"/>
  <c r="H35" i="2"/>
  <c r="H39" i="2"/>
  <c r="H38" i="2"/>
  <c r="H37" i="2"/>
  <c r="H40" i="2"/>
  <c r="H41" i="2"/>
  <c r="H56" i="2"/>
  <c r="H44" i="2"/>
  <c r="H60" i="2"/>
  <c r="H55" i="2"/>
  <c r="H59" i="2"/>
  <c r="H62" i="2"/>
  <c r="H52" i="2"/>
  <c r="H48" i="2"/>
  <c r="H65" i="2"/>
  <c r="H61" i="2"/>
  <c r="H46" i="2"/>
  <c r="H54" i="2"/>
  <c r="H57" i="2"/>
  <c r="H63" i="2"/>
  <c r="H58" i="2"/>
  <c r="H50" i="2"/>
  <c r="H49" i="2"/>
  <c r="H47" i="2"/>
  <c r="H45" i="2"/>
  <c r="H66" i="2"/>
  <c r="H64" i="2"/>
  <c r="H43" i="2"/>
  <c r="H51" i="2"/>
  <c r="H53" i="2"/>
  <c r="H17" i="2"/>
  <c r="Y28" i="3" l="1"/>
  <c r="Y29" i="3"/>
  <c r="W13" i="8"/>
  <c r="DM2" i="4"/>
  <c r="AD12" i="3"/>
  <c r="AE15" i="8"/>
  <c r="Y15" i="8"/>
  <c r="W15" i="8"/>
  <c r="AA15" i="8"/>
  <c r="U15" i="8"/>
  <c r="AC15" i="8"/>
  <c r="U13" i="8"/>
  <c r="AE13" i="8"/>
  <c r="AA13" i="8"/>
  <c r="AC13" i="8"/>
  <c r="Y13" i="8"/>
  <c r="G17" i="2"/>
  <c r="C20" i="2"/>
  <c r="C17" i="2"/>
  <c r="D19" i="2"/>
  <c r="I19" i="2"/>
  <c r="G19" i="2"/>
  <c r="I17" i="2"/>
  <c r="D20" i="2"/>
  <c r="G23" i="2"/>
  <c r="I20" i="2"/>
  <c r="G20" i="2"/>
  <c r="I21" i="2"/>
  <c r="G21" i="2"/>
  <c r="I22" i="2"/>
  <c r="D22" i="2"/>
  <c r="C19" i="2"/>
  <c r="D21" i="2"/>
  <c r="C21" i="2"/>
  <c r="C22" i="2"/>
  <c r="C23" i="2"/>
  <c r="D24" i="2"/>
  <c r="G24" i="2"/>
  <c r="I24" i="2"/>
  <c r="G22" i="2"/>
  <c r="I23" i="2"/>
  <c r="D23" i="2"/>
  <c r="I26" i="2"/>
  <c r="C24" i="2"/>
  <c r="D43" i="2"/>
  <c r="I45" i="2"/>
  <c r="I44" i="2"/>
  <c r="C44" i="2"/>
  <c r="G44" i="2"/>
  <c r="G45" i="2"/>
  <c r="D18" i="2"/>
  <c r="C18" i="2"/>
  <c r="I18" i="2"/>
  <c r="G18" i="2"/>
  <c r="I46" i="2"/>
  <c r="I34" i="2"/>
  <c r="C27" i="2"/>
  <c r="G33" i="2"/>
  <c r="C31" i="2"/>
  <c r="I25" i="2"/>
  <c r="D33" i="2"/>
  <c r="G26" i="2"/>
  <c r="G32" i="2"/>
  <c r="D34" i="2"/>
  <c r="G27" i="2"/>
  <c r="G25" i="2"/>
  <c r="C25" i="2"/>
  <c r="I29" i="2"/>
  <c r="I30" i="2"/>
  <c r="C32" i="2"/>
  <c r="I32" i="2"/>
  <c r="I28" i="2"/>
  <c r="D28" i="2"/>
  <c r="C29" i="2"/>
  <c r="D26" i="2"/>
  <c r="C26" i="2"/>
  <c r="I27" i="2"/>
  <c r="D30" i="2"/>
  <c r="G30" i="2"/>
  <c r="D31" i="2"/>
  <c r="D25" i="2"/>
  <c r="C34" i="2"/>
  <c r="D29" i="2"/>
  <c r="D32" i="2"/>
  <c r="G28" i="2"/>
  <c r="D27" i="2"/>
  <c r="C33" i="2"/>
  <c r="G34" i="2"/>
  <c r="I33" i="2"/>
  <c r="G31" i="2"/>
  <c r="G29" i="2"/>
  <c r="C28" i="2"/>
  <c r="C30" i="2"/>
  <c r="I31" i="2"/>
  <c r="C42" i="2"/>
  <c r="D65" i="2"/>
  <c r="D54" i="2"/>
  <c r="G43" i="2"/>
  <c r="D49" i="2"/>
  <c r="C38" i="2"/>
  <c r="G66" i="2"/>
  <c r="C46" i="2"/>
  <c r="D66" i="2"/>
  <c r="D44" i="2"/>
  <c r="C62" i="2"/>
  <c r="G59" i="2"/>
  <c r="G56" i="2"/>
  <c r="G38" i="2"/>
  <c r="D46" i="2"/>
  <c r="D61" i="2"/>
  <c r="I36" i="2"/>
  <c r="C64" i="2"/>
  <c r="G63" i="2"/>
  <c r="I59" i="2"/>
  <c r="C45" i="2"/>
  <c r="G48" i="2"/>
  <c r="I66" i="2"/>
  <c r="I37" i="2"/>
  <c r="C36" i="2"/>
  <c r="C43" i="2"/>
  <c r="G39" i="2"/>
  <c r="G47" i="2"/>
  <c r="I62" i="2"/>
  <c r="D41" i="2"/>
  <c r="C35" i="2"/>
  <c r="D62" i="2"/>
  <c r="G64" i="2"/>
  <c r="D45" i="2"/>
  <c r="C55" i="2"/>
  <c r="I55" i="2"/>
  <c r="D63" i="2"/>
  <c r="C39" i="2"/>
  <c r="D35" i="2"/>
  <c r="D57" i="2"/>
  <c r="G41" i="2"/>
  <c r="I53" i="2"/>
  <c r="C58" i="2"/>
  <c r="I43" i="2"/>
  <c r="I61" i="2"/>
  <c r="D60" i="2"/>
  <c r="I52" i="2"/>
  <c r="G42" i="2"/>
  <c r="C49" i="2"/>
  <c r="G51" i="2"/>
  <c r="I64" i="2"/>
  <c r="G61" i="2"/>
  <c r="I56" i="2"/>
  <c r="C52" i="2"/>
  <c r="G37" i="2"/>
  <c r="D40" i="2"/>
  <c r="D59" i="2"/>
  <c r="D36" i="2"/>
  <c r="D38" i="2"/>
  <c r="G46" i="2"/>
  <c r="D56" i="2"/>
  <c r="D51" i="2"/>
  <c r="C50" i="2"/>
  <c r="G55" i="2"/>
  <c r="C47" i="2"/>
  <c r="D52" i="2"/>
  <c r="C51" i="2"/>
  <c r="C57" i="2"/>
  <c r="G65" i="2"/>
  <c r="I35" i="2"/>
  <c r="I41" i="2"/>
  <c r="C41" i="2"/>
  <c r="I54" i="2"/>
  <c r="I65" i="2"/>
  <c r="C53" i="2"/>
  <c r="C48" i="2"/>
  <c r="D50" i="2"/>
  <c r="G36" i="2"/>
  <c r="I48" i="2"/>
  <c r="I49" i="2"/>
  <c r="D58" i="2"/>
  <c r="C37" i="2"/>
  <c r="I63" i="2"/>
  <c r="I47" i="2"/>
  <c r="G58" i="2"/>
  <c r="I51" i="2"/>
  <c r="I60" i="2"/>
  <c r="C66" i="2"/>
  <c r="D42" i="2"/>
  <c r="C40" i="2"/>
  <c r="C60" i="2"/>
  <c r="I50" i="2"/>
  <c r="I39" i="2"/>
  <c r="D47" i="2"/>
  <c r="D55" i="2"/>
  <c r="C59" i="2"/>
  <c r="G50" i="2"/>
  <c r="I42" i="2"/>
  <c r="C65" i="2"/>
  <c r="I38" i="2"/>
  <c r="G35" i="2"/>
  <c r="I40" i="2"/>
  <c r="D48" i="2"/>
  <c r="C61" i="2"/>
  <c r="G49" i="2"/>
  <c r="D53" i="2"/>
  <c r="I58" i="2"/>
  <c r="I57" i="2"/>
  <c r="G53" i="2"/>
  <c r="G57" i="2"/>
  <c r="G40" i="2"/>
  <c r="G54" i="2"/>
  <c r="D39" i="2"/>
  <c r="C56" i="2"/>
  <c r="D37" i="2"/>
  <c r="G60" i="2"/>
  <c r="D64" i="2"/>
  <c r="C63" i="2"/>
  <c r="C54" i="2"/>
  <c r="G52" i="2"/>
  <c r="G62" i="2"/>
  <c r="Y30" i="3" l="1"/>
  <c r="BV2" i="4" s="1"/>
</calcChain>
</file>

<file path=xl/sharedStrings.xml><?xml version="1.0" encoding="utf-8"?>
<sst xmlns="http://schemas.openxmlformats.org/spreadsheetml/2006/main" count="1010" uniqueCount="683">
  <si>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</si>
  <si>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</si>
  <si>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</si>
  <si>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</si>
  <si>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</si>
  <si>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</si>
  <si>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</si>
  <si>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</si>
  <si>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</si>
  <si>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</si>
  <si>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</si>
  <si>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</si>
  <si>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</si>
  <si>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一般男子4X100mR</t>
  </si>
  <si>
    <t>青　森</t>
  </si>
  <si>
    <t>大学</t>
  </si>
  <si>
    <t>一般男子4X400mR</t>
  </si>
  <si>
    <t>一般女子4X400mR</t>
  </si>
  <si>
    <t>岩　手</t>
  </si>
  <si>
    <t>高校</t>
  </si>
  <si>
    <t>中学女子4X100mR</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</si>
  <si>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</si>
  <si>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</si>
  <si>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</si>
  <si>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</si>
  <si>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</si>
  <si>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</si>
  <si>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</si>
  <si>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</si>
  <si>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</si>
  <si>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</si>
  <si>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</si>
  <si>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</si>
  <si>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</si>
  <si>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</si>
  <si>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</si>
  <si>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</si>
  <si>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</si>
  <si>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</si>
  <si>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</si>
  <si>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</si>
  <si>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</si>
  <si>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</si>
  <si>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</si>
  <si>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</si>
  <si>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</si>
  <si>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</si>
  <si>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</si>
  <si>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</si>
  <si>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</si>
  <si>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</si>
  <si>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</si>
  <si>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</si>
  <si>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</si>
  <si>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</si>
  <si>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</si>
  <si>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</si>
  <si>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</si>
  <si>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</si>
  <si>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</si>
  <si>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</si>
  <si>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</si>
  <si>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</si>
  <si>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</si>
  <si>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</si>
  <si>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</si>
  <si>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</si>
  <si>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</si>
  <si>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</si>
  <si>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</si>
  <si>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</si>
  <si>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</si>
  <si>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</si>
  <si>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</si>
  <si>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</si>
  <si>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</si>
  <si>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</si>
  <si>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</si>
  <si>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</si>
  <si>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</si>
  <si>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</si>
  <si>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</si>
  <si>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</si>
  <si>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</si>
  <si>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</si>
  <si>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</si>
  <si>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</si>
  <si>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</si>
  <si>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</si>
  <si>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</si>
  <si>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</si>
  <si>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Taro KOBAYASHI</t>
    <phoneticPr fontId="3"/>
  </si>
  <si>
    <t>高校</t>
    <rPh sb="0" eb="2">
      <t>コウコウ</t>
    </rPh>
    <phoneticPr fontId="3"/>
  </si>
  <si>
    <t>男</t>
  </si>
  <si>
    <t>3</t>
    <phoneticPr fontId="3"/>
  </si>
  <si>
    <t>0821</t>
    <phoneticPr fontId="3"/>
  </si>
  <si>
    <t>00000000000</t>
    <phoneticPr fontId="3"/>
  </si>
  <si>
    <t>JPN</t>
    <phoneticPr fontId="3"/>
  </si>
  <si>
    <t/>
  </si>
  <si>
    <t>高校対抗陸上</t>
    <rPh sb="0" eb="2">
      <t>コウコウ</t>
    </rPh>
    <rPh sb="2" eb="4">
      <t>タイコウ</t>
    </rPh>
    <rPh sb="4" eb="6">
      <t>リクジョウ</t>
    </rPh>
    <phoneticPr fontId="3"/>
  </si>
  <si>
    <t>○</t>
    <phoneticPr fontId="3"/>
  </si>
  <si>
    <t>県新人</t>
    <rPh sb="0" eb="1">
      <t>ケン</t>
    </rPh>
    <rPh sb="1" eb="3">
      <t>シンジン</t>
    </rPh>
    <phoneticPr fontId="3"/>
  </si>
  <si>
    <t>A</t>
    <phoneticPr fontId="3"/>
  </si>
  <si>
    <t>一般女子3000m</t>
    <rPh sb="0" eb="2">
      <t>イッパン</t>
    </rPh>
    <rPh sb="2" eb="4">
      <t>ジョシ</t>
    </rPh>
    <phoneticPr fontId="3"/>
  </si>
  <si>
    <t>10:03.00</t>
    <phoneticPr fontId="3"/>
  </si>
  <si>
    <t>佐藤</t>
    <rPh sb="0" eb="2">
      <t>サトウ</t>
    </rPh>
    <phoneticPr fontId="3"/>
  </si>
  <si>
    <t>花子</t>
    <rPh sb="0" eb="2">
      <t>ハナコ</t>
    </rPh>
    <phoneticPr fontId="3"/>
  </si>
  <si>
    <t>ｻﾄｳ</t>
    <phoneticPr fontId="3"/>
  </si>
  <si>
    <t>ﾊﾅｺ</t>
    <phoneticPr fontId="3"/>
  </si>
  <si>
    <t>Hanako SATO</t>
    <phoneticPr fontId="3"/>
  </si>
  <si>
    <t>一般</t>
    <rPh sb="0" eb="2">
      <t>イッパン</t>
    </rPh>
    <phoneticPr fontId="3"/>
  </si>
  <si>
    <t>女</t>
  </si>
  <si>
    <t>2</t>
    <phoneticPr fontId="3"/>
  </si>
  <si>
    <t>1103</t>
    <phoneticPr fontId="3"/>
  </si>
  <si>
    <t>00000000000</t>
    <phoneticPr fontId="3"/>
  </si>
  <si>
    <t>USA</t>
    <phoneticPr fontId="3"/>
  </si>
  <si>
    <t>春季記録会</t>
    <rPh sb="0" eb="2">
      <t>シュンキ</t>
    </rPh>
    <rPh sb="2" eb="5">
      <t>キロクカイ</t>
    </rPh>
    <phoneticPr fontId="3"/>
  </si>
  <si>
    <t>県大学陸上</t>
    <rPh sb="0" eb="1">
      <t>ケン</t>
    </rPh>
    <rPh sb="1" eb="3">
      <t>ダイガク</t>
    </rPh>
    <rPh sb="3" eb="5">
      <t>リクジョウ</t>
    </rPh>
    <phoneticPr fontId="3"/>
  </si>
  <si>
    <t>地区予選</t>
    <rPh sb="0" eb="2">
      <t>チク</t>
    </rPh>
    <rPh sb="2" eb="4">
      <t>ヨセン</t>
    </rPh>
    <phoneticPr fontId="3"/>
  </si>
  <si>
    <t>男子円盤投</t>
    <rPh sb="2" eb="4">
      <t>エンバン</t>
    </rPh>
    <rPh sb="4" eb="5">
      <t>ナ</t>
    </rPh>
    <phoneticPr fontId="3"/>
  </si>
  <si>
    <t>38m98</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</si>
  <si>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</si>
  <si>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6"/>
  </si>
  <si>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</si>
  <si>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</si>
  <si>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</si>
  <si>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</si>
  <si>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</si>
  <si>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</si>
  <si>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</si>
  <si>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</si>
  <si>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</si>
  <si>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</si>
  <si>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</si>
  <si>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</si>
  <si>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</si>
  <si>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</si>
  <si>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</si>
  <si>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</si>
  <si>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</si>
  <si>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</si>
  <si>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</si>
  <si>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</si>
  <si>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</si>
  <si>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</si>
  <si>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</si>
  <si>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</si>
  <si>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</si>
  <si>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</si>
  <si>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</si>
  <si>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</si>
  <si>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</si>
  <si>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</si>
  <si>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</si>
  <si>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</si>
  <si>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</si>
  <si>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</si>
  <si>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</si>
  <si>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所属地
コード</t>
  </si>
  <si>
    <t>所属名</t>
  </si>
  <si>
    <t>所属名
カナ</t>
  </si>
  <si>
    <t>所属名
略称</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</si>
  <si>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</si>
  <si>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</si>
  <si>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</si>
  <si>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</si>
  <si>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</si>
  <si>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</si>
  <si>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</si>
  <si>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</si>
  <si>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</si>
  <si>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</si>
  <si>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</si>
  <si>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</si>
  <si>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</si>
  <si>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</si>
  <si>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</si>
  <si>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</si>
  <si>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</si>
  <si>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</si>
  <si>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</si>
  <si>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</si>
  <si>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</si>
  <si>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</si>
  <si>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</si>
  <si>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</si>
  <si>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</si>
  <si>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</si>
  <si>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</si>
  <si>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</si>
  <si>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</si>
  <si>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</si>
  <si>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</si>
  <si>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</si>
  <si>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</si>
  <si>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</si>
  <si>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</si>
  <si>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</si>
  <si>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</si>
  <si>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</si>
  <si>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</si>
  <si>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</si>
  <si>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</si>
  <si>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</si>
  <si>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</si>
  <si>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</si>
  <si>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</si>
  <si>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</si>
  <si>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</si>
  <si>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</si>
  <si>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</si>
  <si>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</si>
  <si>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</si>
  <si>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</si>
  <si>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</si>
  <si>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</si>
  <si>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</si>
  <si>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</si>
  <si>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</si>
  <si>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</si>
  <si>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</si>
  <si>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</si>
  <si>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</si>
  <si>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</si>
  <si>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</si>
  <si>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</si>
  <si>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</si>
  <si>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</si>
  <si>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</si>
  <si>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</si>
  <si>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</si>
  <si>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</si>
  <si>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</si>
  <si>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</si>
  <si>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</si>
  <si>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</si>
  <si>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</si>
  <si>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</si>
  <si>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</si>
  <si>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</si>
  <si>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</si>
  <si>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</si>
  <si>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</si>
  <si>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</si>
  <si>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</si>
  <si>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</si>
  <si>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</si>
  <si>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</si>
  <si>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</si>
  <si>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</si>
  <si>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</si>
  <si>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</si>
  <si>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</si>
  <si>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</si>
  <si>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</si>
  <si>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</si>
  <si>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</si>
  <si>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</si>
  <si>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</si>
  <si>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</si>
  <si>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</si>
  <si>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</si>
  <si>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</si>
  <si>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</si>
  <si>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</si>
  <si>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</si>
  <si>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</si>
  <si>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</si>
  <si>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</si>
  <si>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</si>
  <si>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</si>
  <si>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</si>
  <si>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</si>
  <si>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</si>
  <si>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</si>
  <si>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</si>
  <si>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</si>
  <si>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</si>
  <si>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</si>
  <si>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</si>
  <si>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</si>
  <si>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</si>
  <si>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</si>
  <si>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</si>
  <si>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</si>
  <si>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</si>
  <si>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</si>
  <si>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</si>
  <si>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</si>
  <si>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</si>
  <si>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</si>
  <si>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</si>
  <si>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</si>
  <si>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</si>
  <si>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</si>
  <si>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</si>
  <si>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</si>
  <si>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</si>
  <si>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</si>
  <si>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</si>
  <si>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</si>
  <si>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</si>
  <si>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</si>
  <si>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</si>
  <si>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</si>
  <si>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</si>
  <si>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</si>
  <si>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</si>
  <si>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</si>
  <si>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</si>
  <si>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</si>
  <si>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</si>
  <si>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</si>
  <si>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</si>
  <si>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</si>
  <si>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</si>
  <si>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19"/>
  </si>
  <si>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</si>
  <si>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19"/>
  </si>
  <si>
    <t>〒</t>
    <phoneticPr fontId="3"/>
  </si>
  <si>
    <t>Tel</t>
    <phoneticPr fontId="3"/>
  </si>
  <si>
    <t>Fax</t>
    <phoneticPr fontId="3"/>
  </si>
  <si>
    <t>申込責任者名</t>
    <phoneticPr fontId="3"/>
  </si>
  <si>
    <t>㊞</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</si>
  <si>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</si>
  <si>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</si>
  <si>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43.21</t>
    <phoneticPr fontId="3"/>
  </si>
  <si>
    <t>4.12.34</t>
    <phoneticPr fontId="3"/>
  </si>
  <si>
    <t>3.34.56</t>
    <phoneticPr fontId="3"/>
  </si>
  <si>
    <t>51.23</t>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</si>
  <si>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</si>
  <si>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</si>
  <si>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</si>
  <si>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</si>
  <si>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</si>
  <si>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</si>
  <si>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</si>
  <si>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</si>
  <si>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</si>
  <si>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</si>
  <si>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</si>
  <si>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一般・大学</t>
    <rPh sb="0" eb="2">
      <t>イッパン</t>
    </rPh>
    <rPh sb="3" eb="5">
      <t>ダイガク</t>
    </rPh>
    <phoneticPr fontId="3"/>
  </si>
  <si>
    <t>高校・中学</t>
    <rPh sb="0" eb="2">
      <t>コウコウ</t>
    </rPh>
    <rPh sb="3" eb="5">
      <t>チュウガク</t>
    </rPh>
    <phoneticPr fontId="3"/>
  </si>
  <si>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</si>
  <si>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</si>
  <si>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大学</t>
    <rPh sb="0" eb="2">
      <t>ダイガク</t>
    </rPh>
    <phoneticPr fontId="3"/>
  </si>
  <si>
    <t>中学</t>
    <rPh sb="0" eb="2">
      <t>チュウガク</t>
    </rPh>
    <phoneticPr fontId="3"/>
  </si>
  <si>
    <t>競技役員3
　氏名</t>
    <rPh sb="0" eb="2">
      <t>キョウギ</t>
    </rPh>
    <rPh sb="2" eb="4">
      <t>ヤクイン</t>
    </rPh>
    <rPh sb="7" eb="9">
      <t>シメイ</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</si>
  <si>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</si>
  <si>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</si>
  <si>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</si>
  <si>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</si>
  <si>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</si>
  <si>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</si>
  <si>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</si>
  <si>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</si>
  <si>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</si>
  <si>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</si>
  <si>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</si>
  <si>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</si>
  <si>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</si>
  <si>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</si>
  <si>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</si>
  <si>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</si>
  <si>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</si>
  <si>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</si>
  <si>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</si>
  <si>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</si>
  <si>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</si>
  <si>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</si>
  <si>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</si>
  <si>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</si>
  <si>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</si>
  <si>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</si>
  <si>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</si>
  <si>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</si>
  <si>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</si>
  <si>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</si>
  <si>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</si>
  <si>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</si>
  <si>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</si>
  <si>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</si>
  <si>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</si>
  <si>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</si>
  <si>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</si>
  <si>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</si>
  <si>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</si>
  <si>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</si>
  <si>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</si>
  <si>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</si>
  <si>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</si>
  <si>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</si>
  <si>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</si>
  <si>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</si>
  <si>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中学男子4X100mR</t>
  </si>
  <si>
    <t>中学男子4X400mR</t>
  </si>
  <si>
    <t>一般女子4X100mR</t>
  </si>
  <si>
    <t>中学女子4X400mR</t>
  </si>
  <si>
    <t>A</t>
  </si>
  <si>
    <t>種目選択</t>
    <rPh sb="0" eb="1">
      <t>シュ</t>
    </rPh>
    <rPh sb="1" eb="2">
      <t>メ</t>
    </rPh>
    <rPh sb="2" eb="4">
      <t>センタク</t>
    </rPh>
    <phoneticPr fontId="3"/>
  </si>
  <si>
    <t>4.12.34</t>
  </si>
  <si>
    <t>ﾘﾚｰ
ﾁｰﾑ</t>
  </si>
  <si>
    <t>県高校陸上</t>
    <rPh sb="0" eb="1">
      <t>ケン</t>
    </rPh>
    <rPh sb="1" eb="3">
      <t>コウコウ</t>
    </rPh>
    <rPh sb="3" eb="5">
      <t>リクジョウ</t>
    </rPh>
    <phoneticPr fontId="3"/>
  </si>
  <si>
    <t>B</t>
  </si>
  <si>
    <t>B</t>
    <phoneticPr fontId="1"/>
  </si>
  <si>
    <t>C</t>
  </si>
  <si>
    <t>C</t>
    <phoneticPr fontId="1"/>
  </si>
  <si>
    <t>D</t>
  </si>
  <si>
    <t>D</t>
    <phoneticPr fontId="1"/>
  </si>
  <si>
    <t>E</t>
  </si>
  <si>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</si>
  <si>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</si>
  <si>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</si>
  <si>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</si>
  <si>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</si>
  <si>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</si>
  <si>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</si>
  <si>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</si>
  <si>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</si>
  <si>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 xml:space="preserve">種目４
</t>
    <rPh sb="0" eb="2">
      <t>シュモク</t>
    </rPh>
    <phoneticPr fontId="3"/>
  </si>
  <si>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</si>
  <si>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</si>
  <si>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</si>
  <si>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</si>
  <si>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</si>
  <si>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</si>
  <si>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</si>
  <si>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</si>
  <si>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</si>
  <si>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</si>
  <si>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</si>
  <si>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</si>
  <si>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</si>
  <si>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</si>
  <si>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</si>
  <si>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</si>
  <si>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</si>
  <si>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</si>
  <si>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</si>
  <si>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</si>
  <si>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</si>
  <si>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</si>
  <si>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</si>
  <si>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</si>
  <si>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</si>
  <si>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</si>
  <si>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</si>
  <si>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</si>
  <si>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</si>
  <si>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</si>
  <si>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F</t>
  </si>
  <si>
    <t>G</t>
  </si>
  <si>
    <t>H</t>
  </si>
  <si>
    <t>E</t>
    <phoneticPr fontId="1"/>
  </si>
  <si>
    <t>チーム</t>
    <phoneticPr fontId="1"/>
  </si>
  <si>
    <t>チーム</t>
  </si>
  <si>
    <t>　リレー種目</t>
    <rPh sb="4" eb="6">
      <t>シュモク</t>
    </rPh>
    <phoneticPr fontId="1"/>
  </si>
  <si>
    <t>一般・大学　リレー</t>
    <rPh sb="0" eb="2">
      <t>イッパン</t>
    </rPh>
    <rPh sb="3" eb="5">
      <t>ダイガク</t>
    </rPh>
    <phoneticPr fontId="3"/>
  </si>
  <si>
    <t>高校・中学　リレー</t>
    <rPh sb="0" eb="2">
      <t>コウコウ</t>
    </rPh>
    <rPh sb="3" eb="5">
      <t>チュウガク</t>
    </rPh>
    <phoneticPr fontId="3"/>
  </si>
  <si>
    <t>チーム数</t>
    <rPh sb="3" eb="4">
      <t>スウ</t>
    </rPh>
    <phoneticPr fontId="3"/>
  </si>
  <si>
    <t>種別</t>
    <rPh sb="0" eb="2">
      <t>シュベツ</t>
    </rPh>
    <phoneticPr fontId="1"/>
  </si>
  <si>
    <t>A</t>
    <phoneticPr fontId="3"/>
  </si>
  <si>
    <t xml:space="preserve">    参　加　申　込　リ　レ　ー　チーム　集　計</t>
    <rPh sb="4" eb="5">
      <t>サン</t>
    </rPh>
    <rPh sb="6" eb="7">
      <t>カ</t>
    </rPh>
    <rPh sb="8" eb="9">
      <t>サル</t>
    </rPh>
    <rPh sb="10" eb="11">
      <t>コミ</t>
    </rPh>
    <rPh sb="22" eb="23">
      <t>シュウ</t>
    </rPh>
    <rPh sb="24" eb="25">
      <t>ケイ</t>
    </rPh>
    <phoneticPr fontId="3"/>
  </si>
  <si>
    <t>A</t>
    <phoneticPr fontId="1"/>
  </si>
  <si>
    <t>B</t>
    <phoneticPr fontId="1"/>
  </si>
  <si>
    <t>C</t>
    <phoneticPr fontId="1"/>
  </si>
  <si>
    <t>D</t>
    <phoneticPr fontId="1"/>
  </si>
  <si>
    <t>E</t>
    <phoneticPr fontId="1"/>
  </si>
  <si>
    <t>F</t>
    <phoneticPr fontId="1"/>
  </si>
  <si>
    <t>G</t>
    <phoneticPr fontId="1"/>
  </si>
  <si>
    <t>H</t>
    <phoneticPr fontId="1"/>
  </si>
  <si>
    <t>一般男子4X100mRB</t>
  </si>
  <si>
    <t>一般男子4X400mRB</t>
  </si>
  <si>
    <t>中学男子4X100mRB</t>
  </si>
  <si>
    <t>中学男子4X400mRB</t>
  </si>
  <si>
    <t>一般女子4X100mRB</t>
  </si>
  <si>
    <t>一般女子4X400mRB</t>
  </si>
  <si>
    <t>中学女子4X100mRB</t>
  </si>
  <si>
    <t>中学女子4X400mRB</t>
  </si>
  <si>
    <t>一般男子4X100mRC</t>
  </si>
  <si>
    <t>一般男子4X400mRC</t>
  </si>
  <si>
    <t>中学男子4X100mRC</t>
  </si>
  <si>
    <t>中学男子4X400mRC</t>
  </si>
  <si>
    <t>一般女子4X100mRC</t>
  </si>
  <si>
    <t>一般女子4X400mRC</t>
  </si>
  <si>
    <t>中学女子4X100mRC</t>
  </si>
  <si>
    <t>中学女子4X400mRC</t>
  </si>
  <si>
    <t>一般男子4X100mRD</t>
  </si>
  <si>
    <t>一般男子4X400mRD</t>
  </si>
  <si>
    <t>中学男子4X100mRD</t>
  </si>
  <si>
    <t>中学男子4X400mRD</t>
  </si>
  <si>
    <t>一般女子4X100mRD</t>
  </si>
  <si>
    <t>一般女子4X400mRD</t>
  </si>
  <si>
    <t>中学女子4X100mRD</t>
  </si>
  <si>
    <t>中学女子4X400mRD</t>
  </si>
  <si>
    <t>一般男子4X100mRE</t>
  </si>
  <si>
    <t>一般男子4X400mRE</t>
  </si>
  <si>
    <t>中学男子4X100mRE</t>
  </si>
  <si>
    <t>中学男子4X400mRE</t>
  </si>
  <si>
    <t>一般女子4X100mRE</t>
  </si>
  <si>
    <t>一般女子4X400mRE</t>
  </si>
  <si>
    <t>中学女子4X100mRE</t>
  </si>
  <si>
    <t>中学女子4X400mRE</t>
  </si>
  <si>
    <t>一般男子4X100mRF</t>
  </si>
  <si>
    <t>一般男子4X400mRF</t>
  </si>
  <si>
    <t>中学男子4X100mRF</t>
  </si>
  <si>
    <t>中学男子4X400mRF</t>
  </si>
  <si>
    <t>一般女子4X100mRF</t>
  </si>
  <si>
    <t>一般女子4X400mRF</t>
  </si>
  <si>
    <t>中学女子4X100mRF</t>
  </si>
  <si>
    <t>中学女子4X400mRF</t>
  </si>
  <si>
    <t>一般男子4X100mRG</t>
  </si>
  <si>
    <t>一般男子4X400mRG</t>
  </si>
  <si>
    <t>中学男子4X100mRG</t>
  </si>
  <si>
    <t>中学男子4X400mRG</t>
  </si>
  <si>
    <t>一般女子4X100mRG</t>
  </si>
  <si>
    <t>一般女子4X400mRG</t>
  </si>
  <si>
    <t>中学女子4X100mRG</t>
  </si>
  <si>
    <t>中学女子4X400mRG</t>
  </si>
  <si>
    <t>一般男子4X100mRH</t>
  </si>
  <si>
    <t>一般男子4X400mRH</t>
  </si>
  <si>
    <t>中学男子4X100mRH</t>
  </si>
  <si>
    <t>中学男子4X400mRH</t>
  </si>
  <si>
    <t>一般女子4X100mRH</t>
  </si>
  <si>
    <t>一般女子4X400mRH</t>
  </si>
  <si>
    <t>中学女子4X100mRH</t>
  </si>
  <si>
    <t>中学女子4X400mRH</t>
  </si>
  <si>
    <t xml:space="preserve">              　 チーム
 リレー種目</t>
    <rPh sb="25" eb="27">
      <t>シュモク</t>
    </rPh>
    <phoneticPr fontId="1"/>
  </si>
  <si>
    <t>記録データ入力注意</t>
    <rPh sb="0" eb="2">
      <t>キロク</t>
    </rPh>
    <rPh sb="5" eb="7">
      <t>ニュウリョク</t>
    </rPh>
    <rPh sb="7" eb="9">
      <t>チュウイ</t>
    </rPh>
    <phoneticPr fontId="1"/>
  </si>
  <si>
    <t>中学女子4X100mR</t>
    <phoneticPr fontId="1"/>
  </si>
  <si>
    <t>50秒65</t>
    <rPh sb="2" eb="3">
      <t>ビョウ</t>
    </rPh>
    <phoneticPr fontId="1"/>
  </si>
  <si>
    <t>1分2秒33</t>
    <rPh sb="1" eb="2">
      <t>フン</t>
    </rPh>
    <rPh sb="3" eb="4">
      <t>ビョウ</t>
    </rPh>
    <phoneticPr fontId="1"/>
  </si>
  <si>
    <t>⇒1.02.33</t>
    <phoneticPr fontId="1"/>
  </si>
  <si>
    <t>⇒  50.65</t>
    <phoneticPr fontId="1"/>
  </si>
  <si>
    <t>(秒以下も入力。）</t>
    <rPh sb="1" eb="2">
      <t>ビョウ</t>
    </rPh>
    <rPh sb="2" eb="4">
      <t>イカ</t>
    </rPh>
    <rPh sb="5" eb="7">
      <t>ニュウリョク</t>
    </rPh>
    <phoneticPr fontId="1"/>
  </si>
  <si>
    <t>51秒　</t>
    <rPh sb="2" eb="3">
      <t>ビョウ</t>
    </rPh>
    <phoneticPr fontId="1"/>
  </si>
  <si>
    <t>⇒  51.00</t>
    <phoneticPr fontId="1"/>
  </si>
  <si>
    <t>(60進法で入力）</t>
    <rPh sb="3" eb="5">
      <t>シンホウ</t>
    </rPh>
    <rPh sb="6" eb="8">
      <t>ニュウリョク</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</si>
  <si>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</si>
  <si>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</si>
  <si>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種目入力は、種別と性別の両方選択入力後、可能です。</t>
    <rPh sb="6" eb="8">
      <t>シュベツ</t>
    </rPh>
    <rPh sb="9" eb="11">
      <t>セイベツ</t>
    </rPh>
    <rPh sb="12" eb="14">
      <t>リョウホウ</t>
    </rPh>
    <rPh sb="14" eb="16">
      <t>センタク</t>
    </rPh>
    <rPh sb="18" eb="19">
      <t>ゴ</t>
    </rPh>
    <rPh sb="20" eb="22">
      <t>カノウ</t>
    </rPh>
    <phoneticPr fontId="3"/>
  </si>
  <si>
    <t>一般男子4X100mRA</t>
    <phoneticPr fontId="1"/>
  </si>
  <si>
    <t>一般男子4X400mRA</t>
    <phoneticPr fontId="1"/>
  </si>
  <si>
    <t>中学男子4X100mRA</t>
    <phoneticPr fontId="1"/>
  </si>
  <si>
    <t>中学男子4X400mRA</t>
    <phoneticPr fontId="1"/>
  </si>
  <si>
    <t>一般女子4X100mRA</t>
    <phoneticPr fontId="1"/>
  </si>
  <si>
    <t>一般女子4X400mRA</t>
    <phoneticPr fontId="1"/>
  </si>
  <si>
    <t>中学女子4X100mRA</t>
    <phoneticPr fontId="1"/>
  </si>
  <si>
    <t>中学女子4X400mRA</t>
    <phoneticPr fontId="1"/>
  </si>
  <si>
    <t>記録を入力する前に、チーム編成（A～H）を入力しておいて下さい。</t>
    <rPh sb="0" eb="2">
      <t>キロク</t>
    </rPh>
    <rPh sb="3" eb="5">
      <t>ニュウリョク</t>
    </rPh>
    <rPh sb="7" eb="8">
      <t>マエ</t>
    </rPh>
    <rPh sb="13" eb="15">
      <t>ヘンセイ</t>
    </rPh>
    <rPh sb="21" eb="23">
      <t>ニュウリョク</t>
    </rPh>
    <rPh sb="28" eb="29">
      <t>クダ</t>
    </rPh>
    <phoneticPr fontId="1"/>
  </si>
  <si>
    <t>競技者データ入力シートへリンク</t>
    <rPh sb="0" eb="3">
      <t>キョウギシャ</t>
    </rPh>
    <rPh sb="6" eb="8">
      <t>ニュウリョク</t>
    </rPh>
    <phoneticPr fontId="1"/>
  </si>
  <si>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</si>
  <si>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</si>
  <si>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 xml:space="preserve">  申込の種目・チーム毎の人数が、４～６人であることの確認</t>
    <phoneticPr fontId="1"/>
  </si>
  <si>
    <t>(　リレーチーム数は、チームで４～６人登録することでカウントします。)</t>
    <rPh sb="8" eb="9">
      <t>スウ</t>
    </rPh>
    <rPh sb="18" eb="19">
      <t>ニン</t>
    </rPh>
    <rPh sb="19" eb="21">
      <t>トウロク</t>
    </rPh>
    <phoneticPr fontId="3"/>
  </si>
  <si>
    <t xml:space="preserve"> 　　リレー種目</t>
    <phoneticPr fontId="1"/>
  </si>
  <si>
    <t xml:space="preserve">  チームは同一種目で、一校最大８チームまで登録可。
</t>
    <rPh sb="6" eb="8">
      <t>ドウイツ</t>
    </rPh>
    <rPh sb="8" eb="10">
      <t>シュモク</t>
    </rPh>
    <rPh sb="12" eb="14">
      <t>イッコウ</t>
    </rPh>
    <rPh sb="14" eb="16">
      <t>サイダイ</t>
    </rPh>
    <rPh sb="22" eb="24">
      <t>トウロク</t>
    </rPh>
    <rPh sb="24" eb="25">
      <t>カ</t>
    </rPh>
    <phoneticPr fontId="3"/>
  </si>
  <si>
    <t xml:space="preserve">
４✕１００ｍR　種目</t>
    <rPh sb="9" eb="11">
      <t>シュモク</t>
    </rPh>
    <phoneticPr fontId="1"/>
  </si>
  <si>
    <t xml:space="preserve">
４✕４００ｍR 種目</t>
    <rPh sb="9" eb="11">
      <t>シュモク</t>
    </rPh>
    <phoneticPr fontId="1"/>
  </si>
  <si>
    <t>3分45秒67</t>
    <rPh sb="1" eb="2">
      <t>フン</t>
    </rPh>
    <rPh sb="4" eb="5">
      <t>ビョウ</t>
    </rPh>
    <phoneticPr fontId="1"/>
  </si>
  <si>
    <t>4分</t>
    <rPh sb="1" eb="2">
      <t>フン</t>
    </rPh>
    <phoneticPr fontId="1"/>
  </si>
  <si>
    <t>⇒ 4.00.00</t>
    <phoneticPr fontId="1"/>
  </si>
  <si>
    <t>⇒ 3.45.67</t>
    <phoneticPr fontId="1"/>
  </si>
  <si>
    <t>チーム
記　号</t>
    <rPh sb="4" eb="5">
      <t>キ</t>
    </rPh>
    <rPh sb="6" eb="7">
      <t>ゴウ</t>
    </rPh>
    <phoneticPr fontId="1"/>
  </si>
  <si>
    <t>4×100mR種目</t>
    <rPh sb="7" eb="8">
      <t>タネ</t>
    </rPh>
    <rPh sb="8" eb="9">
      <t>モク</t>
    </rPh>
    <phoneticPr fontId="3"/>
  </si>
  <si>
    <t>4×400mR種目</t>
    <rPh sb="7" eb="8">
      <t>タネ</t>
    </rPh>
    <rPh sb="8" eb="9">
      <t>モク</t>
    </rPh>
    <phoneticPr fontId="3"/>
  </si>
  <si>
    <t>リレーチーム申請記録一括入力表。</t>
    <rPh sb="6" eb="8">
      <t>シンセイ</t>
    </rPh>
    <rPh sb="8" eb="10">
      <t>キロク</t>
    </rPh>
    <rPh sb="10" eb="12">
      <t>イッカツ</t>
    </rPh>
    <rPh sb="12" eb="14">
      <t>ニュウリョク</t>
    </rPh>
    <rPh sb="14" eb="15">
      <t>ヒョウ</t>
    </rPh>
    <phoneticPr fontId="1"/>
  </si>
  <si>
    <t>番組編成上、申込申請記録は必須事項です。</t>
  </si>
  <si>
    <t>競 技 者 デ ー タ 入 力 シ ー ト</t>
  </si>
  <si>
    <t>一般男子100m</t>
  </si>
  <si>
    <t>一般男子110mH(1.067m/9.14m)</t>
  </si>
  <si>
    <t>中学男子100m</t>
  </si>
  <si>
    <t>中学男子110mH(0.914m/9.14m)</t>
  </si>
  <si>
    <t>一般女子100m</t>
  </si>
  <si>
    <t>一般女子100mH(0.838m/8.50m)</t>
  </si>
  <si>
    <t>中学女子100m</t>
  </si>
  <si>
    <t>中学女子100mH(0.762m/8.00m)</t>
  </si>
  <si>
    <t>AM</t>
    <phoneticPr fontId="1"/>
  </si>
  <si>
    <t>一般男子110mH</t>
  </si>
  <si>
    <t>一般男子110mH</t>
    <phoneticPr fontId="1"/>
  </si>
  <si>
    <t>中学男子110mH</t>
  </si>
  <si>
    <t>中学男子110mH</t>
    <phoneticPr fontId="1"/>
  </si>
  <si>
    <t>DM</t>
    <phoneticPr fontId="1"/>
  </si>
  <si>
    <t>AF</t>
    <phoneticPr fontId="1"/>
  </si>
  <si>
    <t>DF</t>
    <phoneticPr fontId="1"/>
  </si>
  <si>
    <t>一般女子100mH</t>
  </si>
  <si>
    <t>一般女子100mH</t>
    <phoneticPr fontId="1"/>
  </si>
  <si>
    <t>中学女子100mH</t>
  </si>
  <si>
    <t>中学女子100mH</t>
    <phoneticPr fontId="1"/>
  </si>
  <si>
    <t>r1AM</t>
    <phoneticPr fontId="1"/>
  </si>
  <si>
    <t>r4AM</t>
    <phoneticPr fontId="1"/>
  </si>
  <si>
    <t>r1DM</t>
    <phoneticPr fontId="1"/>
  </si>
  <si>
    <t>r4DM</t>
    <phoneticPr fontId="1"/>
  </si>
  <si>
    <t>r1AF</t>
    <phoneticPr fontId="1"/>
  </si>
  <si>
    <t>r4AF</t>
    <phoneticPr fontId="1"/>
  </si>
  <si>
    <t>r1DF</t>
    <phoneticPr fontId="1"/>
  </si>
  <si>
    <t>r4DF</t>
    <phoneticPr fontId="1"/>
  </si>
  <si>
    <t>（リストから選択、A～H）</t>
    <rPh sb="6" eb="8">
      <t>センタク</t>
    </rPh>
    <phoneticPr fontId="1"/>
  </si>
  <si>
    <t>14.23</t>
    <phoneticPr fontId="3"/>
  </si>
  <si>
    <t>13.42</t>
    <phoneticPr fontId="1"/>
  </si>
  <si>
    <t>3.58.56</t>
    <phoneticPr fontId="1"/>
  </si>
  <si>
    <t xml:space="preserve">    参　加　申　込　　人　数　集　計</t>
    <rPh sb="4" eb="5">
      <t>サン</t>
    </rPh>
    <rPh sb="6" eb="7">
      <t>カ</t>
    </rPh>
    <rPh sb="8" eb="9">
      <t>サル</t>
    </rPh>
    <rPh sb="10" eb="11">
      <t>コミ</t>
    </rPh>
    <rPh sb="13" eb="14">
      <t>ジン</t>
    </rPh>
    <rPh sb="15" eb="16">
      <t>カズ</t>
    </rPh>
    <rPh sb="17" eb="18">
      <t>シュウ</t>
    </rPh>
    <rPh sb="19" eb="20">
      <t>ケイ</t>
    </rPh>
    <phoneticPr fontId="3"/>
  </si>
  <si>
    <t>一般</t>
    <rPh sb="0" eb="2">
      <t>イッパン</t>
    </rPh>
    <phoneticPr fontId="1"/>
  </si>
  <si>
    <t>高校</t>
    <rPh sb="0" eb="2">
      <t>コウコウ</t>
    </rPh>
    <phoneticPr fontId="1"/>
  </si>
  <si>
    <t>中学</t>
    <rPh sb="0" eb="2">
      <t>チュウガク</t>
    </rPh>
    <phoneticPr fontId="1"/>
  </si>
  <si>
    <t>男子種別合計人数</t>
    <rPh sb="0" eb="2">
      <t>ダンシ</t>
    </rPh>
    <rPh sb="2" eb="4">
      <t>シュベツ</t>
    </rPh>
    <rPh sb="4" eb="6">
      <t>ゴウケイ</t>
    </rPh>
    <rPh sb="6" eb="8">
      <t>ニンズウ</t>
    </rPh>
    <phoneticPr fontId="3"/>
  </si>
  <si>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</si>
  <si>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</si>
  <si>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女子種別合計人数</t>
    <rPh sb="0" eb="2">
      <t>ジョシ</t>
    </rPh>
    <rPh sb="2" eb="4">
      <t>シュベツ</t>
    </rPh>
    <rPh sb="4" eb="6">
      <t>ゴウケイ</t>
    </rPh>
    <rPh sb="6" eb="8">
      <t>ニンズウ</t>
    </rPh>
    <phoneticPr fontId="3"/>
  </si>
  <si>
    <t>　　申　込　種　目　別　人　数　一　覧　表</t>
    <rPh sb="2" eb="3">
      <t>サル</t>
    </rPh>
    <rPh sb="4" eb="5">
      <t>コミ</t>
    </rPh>
    <rPh sb="6" eb="7">
      <t>タネ</t>
    </rPh>
    <rPh sb="8" eb="9">
      <t>メ</t>
    </rPh>
    <rPh sb="10" eb="11">
      <t>ベツ</t>
    </rPh>
    <rPh sb="12" eb="13">
      <t>ジン</t>
    </rPh>
    <rPh sb="14" eb="15">
      <t>カズ</t>
    </rPh>
    <rPh sb="16" eb="17">
      <t>イチ</t>
    </rPh>
    <rPh sb="18" eb="19">
      <t>ラン</t>
    </rPh>
    <rPh sb="20" eb="21">
      <t>ヒョウ</t>
    </rPh>
    <phoneticPr fontId="3"/>
  </si>
  <si>
    <t>参加申込手続</t>
    <rPh sb="0" eb="2">
      <t>サンカ</t>
    </rPh>
    <rPh sb="2" eb="4">
      <t>モウシコミ</t>
    </rPh>
    <rPh sb="4" eb="6">
      <t>テツヅキ</t>
    </rPh>
    <phoneticPr fontId="1"/>
  </si>
  <si>
    <t>申込ファイル</t>
    <rPh sb="0" eb="2">
      <t>モウシコミ</t>
    </rPh>
    <phoneticPr fontId="3"/>
  </si>
  <si>
    <t>申込
ﾃﾞｰﾀ
送信</t>
    <rPh sb="0" eb="1">
      <t>サル</t>
    </rPh>
    <rPh sb="1" eb="2">
      <t>コミ</t>
    </rPh>
    <rPh sb="8" eb="10">
      <t>ソウシン</t>
    </rPh>
    <phoneticPr fontId="3"/>
  </si>
  <si>
    <t>添付送信先。
entry@mrk-tandf.jp</t>
    <rPh sb="4" eb="5">
      <t>サキ</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</si>
  <si>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</si>
  <si>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t>入力完了ファイル名は、</t>
    </r>
    <r>
      <rPr>
        <b/>
        <sz val="12"/>
        <color rgb="FFFF0000"/>
        <rFont val="ＭＳ ゴシック"/>
        <family val="3"/>
        <charset val="128"/>
      </rPr>
      <t>略称</t>
    </r>
    <r>
      <rPr>
        <b/>
        <sz val="12"/>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</si>
  <si>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21地区大会</t>
    <rPh sb="2" eb="4">
      <t>チク</t>
    </rPh>
    <rPh sb="4" eb="6">
      <t>タイカイ</t>
    </rPh>
    <phoneticPr fontId="3"/>
  </si>
  <si>
    <t>競技会名
(省略可)</t>
    <rPh sb="0" eb="3">
      <t>キョウギカイ</t>
    </rPh>
    <rPh sb="3" eb="4">
      <t>メイ</t>
    </rPh>
    <rPh sb="6" eb="8">
      <t>ショウリャク</t>
    </rPh>
    <rPh sb="8" eb="9">
      <t>カ</t>
    </rPh>
    <phoneticPr fontId="3"/>
  </si>
  <si>
    <t>種  目　１</t>
    <rPh sb="0" eb="1">
      <t>タネ</t>
    </rPh>
    <rPh sb="3" eb="4">
      <t>モク</t>
    </rPh>
    <phoneticPr fontId="3"/>
  </si>
  <si>
    <t>各種目のﾁｰﾑ毎の人数確認表へリンク</t>
  </si>
  <si>
    <t>種目のベスト記録データは、基本的に公認大会記録。ベスト記録データは、番組編成の基本になります。下記④参照</t>
    <rPh sb="0" eb="2">
      <t>シュモク</t>
    </rPh>
    <rPh sb="13" eb="16">
      <t>キホンテキ</t>
    </rPh>
    <rPh sb="17" eb="19">
      <t>コウニン</t>
    </rPh>
    <rPh sb="19" eb="21">
      <t>タイカイ</t>
    </rPh>
    <rPh sb="21" eb="23">
      <t>キロク</t>
    </rPh>
    <rPh sb="47" eb="49">
      <t>カキ</t>
    </rPh>
    <rPh sb="50" eb="52">
      <t>サンショウ</t>
    </rPh>
    <phoneticPr fontId="3"/>
  </si>
  <si>
    <t>リレー種目ベスト記録一括入力表へ</t>
  </si>
  <si>
    <r>
      <t>　</t>
    </r>
    <r>
      <rPr>
        <b/>
        <sz val="14"/>
        <color rgb="FFFF0000"/>
        <rFont val="ＭＳ Ｐ明朝"/>
        <family val="1"/>
        <charset val="128"/>
      </rPr>
      <t>＊</t>
    </r>
    <r>
      <rPr>
        <sz val="11"/>
        <color theme="1"/>
        <rFont val="ＭＳ Ｐ明朝"/>
        <family val="2"/>
        <charset val="128"/>
      </rPr>
      <t>リレーベスト記録は、種目・チーム毎に、表に一括入力です。　⇒⇒</t>
    </r>
    <rPh sb="8" eb="10">
      <t>キロク</t>
    </rPh>
    <rPh sb="12" eb="14">
      <t>シュモク</t>
    </rPh>
    <rPh sb="18" eb="19">
      <t>ゴト</t>
    </rPh>
    <rPh sb="21" eb="22">
      <t>ヒョウ</t>
    </rPh>
    <rPh sb="23" eb="25">
      <t>イッカツ</t>
    </rPh>
    <rPh sb="25" eb="27">
      <t>ニュウリョク</t>
    </rPh>
    <phoneticPr fontId="3"/>
  </si>
  <si>
    <t>１、競技者データ入力</t>
    <rPh sb="2" eb="5">
      <t>キョウギシャ</t>
    </rPh>
    <rPh sb="8" eb="10">
      <t>ニュウリョク</t>
    </rPh>
    <phoneticPr fontId="3"/>
  </si>
  <si>
    <t>おおぐろの森中</t>
    <rPh sb="5" eb="6">
      <t>モリ</t>
    </rPh>
    <phoneticPr fontId="3"/>
  </si>
  <si>
    <t>３、大 会 申 込 一 覧 表
（団体情報・競技者一覧）</t>
    <rPh sb="17" eb="19">
      <t>ダンタイ</t>
    </rPh>
    <rPh sb="19" eb="21">
      <t>ジョウホウ</t>
    </rPh>
    <rPh sb="22" eb="25">
      <t>キョウギシャ</t>
    </rPh>
    <rPh sb="25" eb="27">
      <t>イチラン</t>
    </rPh>
    <phoneticPr fontId="3"/>
  </si>
  <si>
    <t>＊リレー種目登録でチームの記録を一括入力。
＊同一種目のチームごとのメンバー確認表</t>
    <rPh sb="4" eb="6">
      <t>シュモク</t>
    </rPh>
    <rPh sb="6" eb="8">
      <t>トウロク</t>
    </rPh>
    <rPh sb="13" eb="15">
      <t>キロク</t>
    </rPh>
    <rPh sb="16" eb="18">
      <t>イッカツ</t>
    </rPh>
    <rPh sb="18" eb="20">
      <t>ニュウリョク</t>
    </rPh>
    <rPh sb="23" eb="24">
      <t>ドウ</t>
    </rPh>
    <rPh sb="24" eb="25">
      <t>イチ</t>
    </rPh>
    <rPh sb="25" eb="27">
      <t>シュモク</t>
    </rPh>
    <rPh sb="38" eb="40">
      <t>カクニン</t>
    </rPh>
    <rPh sb="40" eb="41">
      <t>ヒョウ</t>
    </rPh>
    <phoneticPr fontId="3"/>
  </si>
  <si>
    <t>２、リレーチーム記録入力
　　チーム編成メンバー確認</t>
    <phoneticPr fontId="3"/>
  </si>
  <si>
    <r>
      <rPr>
        <b/>
        <sz val="14"/>
        <color rgb="FFFF0000"/>
        <rFont val="ＭＳ Ｐ明朝"/>
        <family val="1"/>
        <charset val="128"/>
      </rPr>
      <t>申込リレーチームの編成メンバー確認表</t>
    </r>
    <r>
      <rPr>
        <sz val="14"/>
        <rFont val="ＭＳ Ｐ明朝"/>
        <family val="1"/>
        <charset val="128"/>
      </rPr>
      <t>。</t>
    </r>
    <rPh sb="0" eb="2">
      <t>モウシコミ</t>
    </rPh>
    <rPh sb="9" eb="11">
      <t>ヘンセイ</t>
    </rPh>
    <rPh sb="15" eb="17">
      <t>カクニン</t>
    </rPh>
    <rPh sb="17" eb="18">
      <t>ヒョウ</t>
    </rPh>
    <phoneticPr fontId="1"/>
  </si>
  <si>
    <t>　（競技者のリレー申込種目にチームの記号（A～H）が選択入力が完了していること）</t>
    <rPh sb="9" eb="11">
      <t>モウシコミ</t>
    </rPh>
    <rPh sb="26" eb="28">
      <t>センタク</t>
    </rPh>
    <rPh sb="31" eb="33">
      <t>カンリョウ</t>
    </rPh>
    <phoneticPr fontId="1"/>
  </si>
  <si>
    <t xml:space="preserve"> チーム編成メンバーの確認。（種目のチーム選択を先に入力済）</t>
    <rPh sb="4" eb="6">
      <t>ヘンセイ</t>
    </rPh>
    <rPh sb="11" eb="13">
      <t>カクニン</t>
    </rPh>
    <rPh sb="15" eb="17">
      <t>シュモク</t>
    </rPh>
    <rPh sb="21" eb="23">
      <t>センタク</t>
    </rPh>
    <rPh sb="24" eb="25">
      <t>サキ</t>
    </rPh>
    <rPh sb="26" eb="28">
      <t>ニュウリョク</t>
    </rPh>
    <rPh sb="28" eb="29">
      <t>スミ</t>
    </rPh>
    <phoneticPr fontId="1"/>
  </si>
  <si>
    <r>
      <t xml:space="preserve"> </t>
    </r>
    <r>
      <rPr>
        <sz val="14"/>
        <color theme="1"/>
        <rFont val="ＭＳ Ｐゴシック"/>
        <family val="3"/>
        <charset val="128"/>
        <scheme val="minor"/>
      </rPr>
      <t>*</t>
    </r>
    <r>
      <rPr>
        <sz val="13"/>
        <color theme="1"/>
        <rFont val="ＭＳ Ｐゴシック"/>
        <family val="3"/>
        <charset val="128"/>
        <scheme val="minor"/>
      </rPr>
      <t xml:space="preserve"> 大会申込一覧表は、入力完了後確認。
     印刷して</t>
    </r>
    <r>
      <rPr>
        <b/>
        <sz val="12"/>
        <color indexed="10"/>
        <rFont val="ＭＳ Ｐゴシック"/>
        <family val="3"/>
        <charset val="128"/>
      </rPr>
      <t>所属長印を押印、当日受付に提出。</t>
    </r>
    <rPh sb="3" eb="5">
      <t>タイカイ</t>
    </rPh>
    <rPh sb="5" eb="7">
      <t>モウシコミ</t>
    </rPh>
    <rPh sb="7" eb="9">
      <t>イチラン</t>
    </rPh>
    <rPh sb="9" eb="10">
      <t>ヒョウ</t>
    </rPh>
    <rPh sb="12" eb="14">
      <t>ニュウリョク</t>
    </rPh>
    <rPh sb="14" eb="16">
      <t>カンリョウ</t>
    </rPh>
    <rPh sb="16" eb="17">
      <t>ゴ</t>
    </rPh>
    <rPh sb="17" eb="19">
      <t>カクニン</t>
    </rPh>
    <rPh sb="26" eb="28">
      <t>インサツ</t>
    </rPh>
    <rPh sb="30" eb="33">
      <t>ショゾクチョウ</t>
    </rPh>
    <rPh sb="33" eb="34">
      <t>イン</t>
    </rPh>
    <rPh sb="35" eb="37">
      <t>オウイン</t>
    </rPh>
    <rPh sb="38" eb="40">
      <t>トウジツ</t>
    </rPh>
    <rPh sb="40" eb="42">
      <t>ウケツケ</t>
    </rPh>
    <phoneticPr fontId="3"/>
  </si>
  <si>
    <r>
      <t>　</t>
    </r>
    <r>
      <rPr>
        <sz val="14"/>
        <color theme="1"/>
        <rFont val="ＭＳ Ｐゴシック"/>
        <family val="3"/>
        <charset val="128"/>
        <scheme val="minor"/>
      </rPr>
      <t>＊</t>
    </r>
    <r>
      <rPr>
        <sz val="12"/>
        <color theme="1"/>
        <rFont val="ＭＳ Ｐゴシック"/>
        <family val="3"/>
        <charset val="128"/>
        <scheme val="minor"/>
      </rPr>
      <t>入力については下記注意事項で確認。入力完了後右の各申込集計表で確認</t>
    </r>
    <rPh sb="2" eb="4">
      <t>ニュウリョク</t>
    </rPh>
    <rPh sb="9" eb="11">
      <t>カキ</t>
    </rPh>
    <rPh sb="11" eb="13">
      <t>チュウイ</t>
    </rPh>
    <rPh sb="13" eb="15">
      <t>ジコウ</t>
    </rPh>
    <rPh sb="16" eb="18">
      <t>カクニン</t>
    </rPh>
    <rPh sb="19" eb="21">
      <t>ニュウリョク</t>
    </rPh>
    <rPh sb="21" eb="23">
      <t>カンリョウ</t>
    </rPh>
    <rPh sb="23" eb="24">
      <t>ゴ</t>
    </rPh>
    <rPh sb="24" eb="25">
      <t>ミギ</t>
    </rPh>
    <rPh sb="26" eb="27">
      <t>カク</t>
    </rPh>
    <rPh sb="27" eb="29">
      <t>モウシコミ</t>
    </rPh>
    <rPh sb="29" eb="31">
      <t>シュウケイ</t>
    </rPh>
    <rPh sb="31" eb="32">
      <t>オモテ</t>
    </rPh>
    <rPh sb="33" eb="35">
      <t>カクニン</t>
    </rPh>
    <phoneticPr fontId="3"/>
  </si>
  <si>
    <t xml:space="preserve">  リレー種目・チーム別　　人数一覧</t>
    <rPh sb="5" eb="7">
      <t>シュモク</t>
    </rPh>
    <rPh sb="11" eb="12">
      <t>ベツ</t>
    </rPh>
    <rPh sb="14" eb="16">
      <t>ニンズウ</t>
    </rPh>
    <rPh sb="16" eb="18">
      <t>イチラン</t>
    </rPh>
    <phoneticPr fontId="1"/>
  </si>
  <si>
    <t>マーシャル</t>
  </si>
  <si>
    <t>アナウンサー</t>
  </si>
  <si>
    <t>記録・情報処理</t>
    <rPh sb="3" eb="5">
      <t>ジョウホウ</t>
    </rPh>
    <rPh sb="5" eb="7">
      <t>ショリ</t>
    </rPh>
    <phoneticPr fontId="3"/>
  </si>
  <si>
    <t>写真判定</t>
    <rPh sb="0" eb="2">
      <t>シャシン</t>
    </rPh>
    <rPh sb="2" eb="4">
      <t>ハンテイ</t>
    </rPh>
    <phoneticPr fontId="3"/>
  </si>
  <si>
    <t>競技者係</t>
  </si>
  <si>
    <t>出発係</t>
  </si>
  <si>
    <t>スターター</t>
  </si>
  <si>
    <t>監察員</t>
  </si>
  <si>
    <t>流経大付柏高</t>
    <phoneticPr fontId="5"/>
  </si>
  <si>
    <t>芝浦工大柏高</t>
    <phoneticPr fontId="5"/>
  </si>
  <si>
    <t>公認（競技会）記録がない場合、チームの練習記録も可。入力後、競技者データ入力シートで入力値の確認。</t>
    <rPh sb="0" eb="2">
      <t>コウニン</t>
    </rPh>
    <rPh sb="3" eb="6">
      <t>キョウギカイ</t>
    </rPh>
    <rPh sb="7" eb="9">
      <t>キロク</t>
    </rPh>
    <rPh sb="12" eb="14">
      <t>バアイ</t>
    </rPh>
    <rPh sb="19" eb="21">
      <t>レンシュウ</t>
    </rPh>
    <rPh sb="21" eb="23">
      <t>キロク</t>
    </rPh>
    <rPh sb="24" eb="25">
      <t>カ</t>
    </rPh>
    <rPh sb="26" eb="28">
      <t>ニュウリョク</t>
    </rPh>
    <rPh sb="28" eb="29">
      <t>ゴ</t>
    </rPh>
    <rPh sb="30" eb="33">
      <t>キョウギシャ</t>
    </rPh>
    <rPh sb="36" eb="38">
      <t>ニュウリョク</t>
    </rPh>
    <rPh sb="42" eb="45">
      <t>ニュウリョクチ</t>
    </rPh>
    <rPh sb="46" eb="48">
      <t>カクニン</t>
    </rPh>
    <phoneticPr fontId="1"/>
  </si>
  <si>
    <t>(60.00 は、1.00.00です）</t>
    <phoneticPr fontId="1"/>
  </si>
  <si>
    <t>光英ｳﾞｪﾘﾀｽ高</t>
    <rPh sb="1" eb="2">
      <t>エイ</t>
    </rPh>
    <rPh sb="8" eb="9">
      <t>コウ</t>
    </rPh>
    <phoneticPr fontId="1"/>
  </si>
  <si>
    <t>光英ｳﾞｪﾘﾀｽ中</t>
    <rPh sb="1" eb="2">
      <t>エイ</t>
    </rPh>
    <rPh sb="8" eb="9">
      <t>チュウ</t>
    </rPh>
    <phoneticPr fontId="1"/>
  </si>
  <si>
    <t>　第２３３回松戸市陸上競技記録会</t>
    <rPh sb="1" eb="2">
      <t>ダイ</t>
    </rPh>
    <rPh sb="5" eb="6">
      <t>カイ</t>
    </rPh>
    <rPh sb="6" eb="9">
      <t>マツドシ</t>
    </rPh>
    <rPh sb="9" eb="11">
      <t>リクジョウ</t>
    </rPh>
    <rPh sb="11" eb="13">
      <t>キョウギ</t>
    </rPh>
    <rPh sb="13" eb="15">
      <t>キロク</t>
    </rPh>
    <rPh sb="15" eb="16">
      <t>カイ</t>
    </rPh>
    <phoneticPr fontId="3"/>
  </si>
  <si>
    <t>協　力
競　技  役  員</t>
    <rPh sb="0" eb="1">
      <t>キョウ</t>
    </rPh>
    <rPh sb="2" eb="3">
      <t>チカラ</t>
    </rPh>
    <rPh sb="5" eb="6">
      <t>セリ</t>
    </rPh>
    <rPh sb="7" eb="8">
      <t>ワザ</t>
    </rPh>
    <rPh sb="10" eb="11">
      <t>エキ</t>
    </rPh>
    <rPh sb="13" eb="14">
      <t>イン</t>
    </rPh>
    <phoneticPr fontId="3"/>
  </si>
  <si>
    <t>氏      名</t>
    <rPh sb="0" eb="1">
      <t>シ</t>
    </rPh>
    <rPh sb="7" eb="8">
      <t>メイ</t>
    </rPh>
    <phoneticPr fontId="3"/>
  </si>
  <si>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</si>
  <si>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</si>
  <si>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</si>
  <si>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申込団体は、必ずご協力をお願いします。</t>
    <rPh sb="0" eb="2">
      <t>モウシコミ</t>
    </rPh>
    <rPh sb="2" eb="4">
      <t>ダンタイ</t>
    </rPh>
    <rPh sb="6" eb="7">
      <t>カナラ</t>
    </rPh>
    <rPh sb="9" eb="11">
      <t>キョウリョク</t>
    </rPh>
    <rPh sb="13" eb="14">
      <t>ネガ</t>
    </rPh>
    <phoneticPr fontId="3"/>
  </si>
  <si>
    <t>部 署</t>
    <rPh sb="0" eb="1">
      <t>ブ</t>
    </rPh>
    <rPh sb="2" eb="3">
      <t>ショ</t>
    </rPh>
    <phoneticPr fontId="3"/>
  </si>
  <si>
    <t>御希望部署に､叶わない場合がありますが、</t>
    <phoneticPr fontId="3"/>
  </si>
  <si>
    <t>部 署</t>
    <phoneticPr fontId="3"/>
  </si>
  <si>
    <t>円滑な進行のために、宜しくお願いします。</t>
    <rPh sb="0" eb="2">
      <t>エンカツ</t>
    </rPh>
    <rPh sb="3" eb="5">
      <t>シンコウ</t>
    </rPh>
    <rPh sb="10" eb="11">
      <t>ヨロ</t>
    </rPh>
    <phoneticPr fontId="3"/>
  </si>
  <si>
    <t>その場合ご容赦頂き、競技会の安全運営と</t>
    <rPh sb="10" eb="12">
      <t>キョウギ</t>
    </rPh>
    <rPh sb="12" eb="13">
      <t>カイ</t>
    </rPh>
    <rPh sb="14" eb="16">
      <t>アンゼン</t>
    </rPh>
    <rPh sb="16" eb="18">
      <t>ウンエイ</t>
    </rPh>
    <phoneticPr fontId="3"/>
  </si>
  <si>
    <t xml:space="preserve">
競技参加費
振込額</t>
    <rPh sb="7" eb="9">
      <t>フリコミ</t>
    </rPh>
    <rPh sb="9" eb="10">
      <t>ガク</t>
    </rPh>
    <phoneticPr fontId="1"/>
  </si>
  <si>
    <t>競技役員１
　部署１</t>
    <rPh sb="0" eb="2">
      <t>キョウギ</t>
    </rPh>
    <rPh sb="2" eb="4">
      <t>ヤクイン</t>
    </rPh>
    <rPh sb="7" eb="9">
      <t>ブショ</t>
    </rPh>
    <phoneticPr fontId="3"/>
  </si>
  <si>
    <t>競技役員１
　部署２</t>
    <rPh sb="0" eb="2">
      <t>キョウギ</t>
    </rPh>
    <rPh sb="2" eb="4">
      <t>ヤクイン</t>
    </rPh>
    <rPh sb="7" eb="9">
      <t>ブショ</t>
    </rPh>
    <phoneticPr fontId="3"/>
  </si>
  <si>
    <t>競技役員２
　部署１</t>
    <rPh sb="0" eb="2">
      <t>キョウギ</t>
    </rPh>
    <rPh sb="2" eb="4">
      <t>ヤクイン</t>
    </rPh>
    <rPh sb="7" eb="9">
      <t>ブショ</t>
    </rPh>
    <phoneticPr fontId="3"/>
  </si>
  <si>
    <t>競技役員２
　部署２</t>
    <rPh sb="0" eb="2">
      <t>キョウギ</t>
    </rPh>
    <rPh sb="2" eb="4">
      <t>ヤクイン</t>
    </rPh>
    <rPh sb="7" eb="9">
      <t>ブショ</t>
    </rPh>
    <phoneticPr fontId="3"/>
  </si>
  <si>
    <t>競技役員3
　部署１</t>
    <rPh sb="0" eb="2">
      <t>キョウギ</t>
    </rPh>
    <rPh sb="2" eb="4">
      <t>ヤクイン</t>
    </rPh>
    <rPh sb="7" eb="9">
      <t>ブショ</t>
    </rPh>
    <phoneticPr fontId="3"/>
  </si>
  <si>
    <t>競技役員3
　部署２</t>
    <rPh sb="0" eb="2">
      <t>キョウギ</t>
    </rPh>
    <rPh sb="2" eb="4">
      <t>ヤクイン</t>
    </rPh>
    <rPh sb="7" eb="9">
      <t>ブショ</t>
    </rPh>
    <phoneticPr fontId="3"/>
  </si>
  <si>
    <t>Ｓ</t>
    <phoneticPr fontId="5"/>
  </si>
  <si>
    <t>Ａ</t>
    <phoneticPr fontId="5"/>
  </si>
  <si>
    <t>C</t>
    <phoneticPr fontId="3"/>
  </si>
  <si>
    <t>Ｂ</t>
    <phoneticPr fontId="3"/>
  </si>
  <si>
    <t>D</t>
    <phoneticPr fontId="3"/>
  </si>
  <si>
    <t>H</t>
    <phoneticPr fontId="3"/>
  </si>
  <si>
    <t>未</t>
    <rPh sb="0" eb="1">
      <t>ミ</t>
    </rPh>
    <phoneticPr fontId="3"/>
  </si>
  <si>
    <t>風力</t>
    <rPh sb="0" eb="2">
      <t>フウリョク</t>
    </rPh>
    <phoneticPr fontId="3"/>
  </si>
  <si>
    <t>　　</t>
    <phoneticPr fontId="1"/>
  </si>
  <si>
    <t>競技役員１
級</t>
    <rPh sb="0" eb="2">
      <t>キョウギ</t>
    </rPh>
    <rPh sb="2" eb="4">
      <t>ヤクイン</t>
    </rPh>
    <rPh sb="6" eb="7">
      <t>キュウ</t>
    </rPh>
    <phoneticPr fontId="3"/>
  </si>
  <si>
    <t>競技役員２
級</t>
    <rPh sb="0" eb="2">
      <t>キョウギ</t>
    </rPh>
    <rPh sb="2" eb="4">
      <t>ヤクイン</t>
    </rPh>
    <rPh sb="6" eb="7">
      <t>キュウ</t>
    </rPh>
    <phoneticPr fontId="3"/>
  </si>
  <si>
    <t>競技役員３
級</t>
    <rPh sb="0" eb="2">
      <t>キョウギ</t>
    </rPh>
    <rPh sb="2" eb="4">
      <t>ヤクイン</t>
    </rPh>
    <rPh sb="6" eb="7">
      <t>キュウ</t>
    </rPh>
    <phoneticPr fontId="3"/>
  </si>
  <si>
    <t>233rd_Entry_File.xlsx
   ⇒⇒ 例：○○○233rd_Entry_File.xlsx</t>
    <rPh sb="28" eb="29">
      <t>レイ</t>
    </rPh>
    <phoneticPr fontId="3"/>
  </si>
  <si>
    <t>リレー記録入力、種目チーム入力後、別表で一括入力。入力表</t>
    <rPh sb="3" eb="5">
      <t>キロク</t>
    </rPh>
    <rPh sb="5" eb="7">
      <t>ニュウリョク</t>
    </rPh>
    <rPh sb="8" eb="10">
      <t>シュモク</t>
    </rPh>
    <rPh sb="13" eb="15">
      <t>ニュウリョク</t>
    </rPh>
    <rPh sb="15" eb="16">
      <t>ゴ</t>
    </rPh>
    <rPh sb="17" eb="19">
      <t>ベッピョウ</t>
    </rPh>
    <rPh sb="20" eb="22">
      <t>イッカツ</t>
    </rPh>
    <rPh sb="22" eb="24">
      <t>ニュウリョク</t>
    </rPh>
    <rPh sb="25" eb="27">
      <t>ニュウリョク</t>
    </rPh>
    <rPh sb="27" eb="28">
      <t>ヒョウ</t>
    </rPh>
    <phoneticPr fontId="1"/>
  </si>
  <si>
    <r>
      <t>　</t>
    </r>
    <r>
      <rPr>
        <b/>
        <sz val="13"/>
        <rFont val="ＭＳ ゴシック"/>
        <family val="3"/>
        <charset val="128"/>
      </rPr>
      <t>＊</t>
    </r>
    <r>
      <rPr>
        <sz val="13"/>
        <rFont val="ＭＳ ゴシック"/>
        <family val="3"/>
        <charset val="128"/>
      </rPr>
      <t>　リレー種目は、①競技種目⇒　②チーム入力⇒　③リレーチーム記録一括入力表(別シート)の順です。</t>
    </r>
    <rPh sb="6" eb="8">
      <t>シュモク</t>
    </rPh>
    <rPh sb="11" eb="13">
      <t>キョウギ</t>
    </rPh>
    <rPh sb="13" eb="15">
      <t>シュモク</t>
    </rPh>
    <rPh sb="21" eb="23">
      <t>ニュウリョク</t>
    </rPh>
    <rPh sb="32" eb="34">
      <t>キロク</t>
    </rPh>
    <rPh sb="34" eb="36">
      <t>イッカツ</t>
    </rPh>
    <rPh sb="36" eb="38">
      <t>ニュウリョク</t>
    </rPh>
    <rPh sb="38" eb="39">
      <t>ヒョウ</t>
    </rPh>
    <rPh sb="40" eb="41">
      <t>ベツ</t>
    </rPh>
    <rPh sb="46" eb="47">
      <t>ジュン</t>
    </rPh>
    <phoneticPr fontId="3"/>
  </si>
  <si>
    <t>ＭＲＫ ＮＡＮＳ２１Ｖ(WST) 233rd EntryFile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</si>
</sst>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quot;¥&quot;#,##0_);[Red]\(&quot;¥&quot;#,##0\)"/>
    <numFmt numFmtId="177" formatCode="0_);[Red]\(0\)"/>
    <numFmt numFmtId="178" formatCode="#;\-#;;@"/>
  </numFmts>
  <fonts count="101" x14ac:knownFonts="1">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2"/>
      <color theme="0"/>
      <name val="ＭＳ Ｐゴシック"/>
      <family val="3"/>
      <charset val="128"/>
      <scheme val="minor"/>
    </font>
    <font>
      <sz val="16"/>
      <name val="ＭＳ Ｐゴシック"/>
      <family val="3"/>
      <charset val="128"/>
      <scheme val="minor"/>
    </font>
    <font>
      <sz val="11"/>
      <color theme="1"/>
      <name val="ＭＳ Ｐゴシック"/>
      <family val="3"/>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name val="ＭＳ ゴシック"/>
      <family val="3"/>
      <charset val="128"/>
    </font>
    <font>
      <b/>
      <sz val="13"/>
      <name val="ＭＳ ゴシック"/>
      <family val="3"/>
      <charset val="128"/>
    </font>
    <font>
      <b/>
      <sz val="13"/>
      <color theme="1"/>
      <name val="ＭＳ Ｐゴシック"/>
      <family val="3"/>
      <charset val="128"/>
    </font>
    <font>
      <sz val="13"/>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0"/>
      <name val="ＭＳ Ｐゴシック"/>
      <family val="3"/>
      <charset val="128"/>
    </font>
    <font>
      <sz val="10"/>
      <color theme="1"/>
      <name val="ＭＳ Ｐゴシック"/>
      <family val="3"/>
      <charset val="128"/>
    </font>
    <font>
      <sz val="13"/>
      <color rgb="FFFF0000"/>
      <name val="ＭＳ Ｐゴシック"/>
      <family val="3"/>
      <charset val="128"/>
    </font>
    <font>
      <sz val="11"/>
      <name val="ＭＳ Ｐ明朝"/>
      <family val="2"/>
      <charset val="128"/>
    </font>
    <font>
      <b/>
      <u/>
      <sz val="12"/>
      <color rgb="FF0070C0"/>
      <name val="ＭＳ Ｐゴシック"/>
      <family val="3"/>
      <charset val="128"/>
      <scheme val="minor"/>
    </font>
    <font>
      <b/>
      <sz val="14"/>
      <color rgb="FFFF0000"/>
      <name val="ＭＳ Ｐ明朝"/>
      <family val="1"/>
      <charset val="128"/>
    </font>
    <font>
      <sz val="10"/>
      <color theme="1"/>
      <name val="ＭＳ Ｐゴシック"/>
      <family val="3"/>
      <charset val="128"/>
      <scheme val="minor"/>
    </font>
    <font>
      <b/>
      <sz val="12"/>
      <color rgb="FF002060"/>
      <name val="ＭＳ Ｐゴシック"/>
      <family val="3"/>
      <charset val="128"/>
    </font>
    <font>
      <sz val="11.5"/>
      <name val="ＭＳ Ｐ明朝"/>
      <family val="1"/>
      <charset val="128"/>
    </font>
    <font>
      <sz val="16"/>
      <color indexed="8"/>
      <name val="ＭＳ Ｐゴシック"/>
      <family val="3"/>
      <charset val="128"/>
    </font>
    <font>
      <b/>
      <sz val="14"/>
      <name val="ＭＳ ゴシック"/>
      <family val="3"/>
      <charset val="128"/>
    </font>
    <font>
      <sz val="11"/>
      <color theme="7" tint="0.79998168889431442"/>
      <name val="ＭＳ Ｐゴシック"/>
      <family val="3"/>
      <charset val="128"/>
    </font>
    <font>
      <sz val="13"/>
      <color theme="1"/>
      <name val="ＭＳ Ｐゴシック"/>
      <family val="3"/>
      <charset val="128"/>
      <scheme val="minor"/>
    </font>
    <font>
      <b/>
      <sz val="14"/>
      <color theme="1"/>
      <name val="ＭＳ Ｐゴシック"/>
      <family val="3"/>
      <charset val="128"/>
    </font>
    <font>
      <sz val="12"/>
      <color theme="1"/>
      <name val="ＭＳ Ｐゴシック"/>
      <family val="3"/>
      <charset val="128"/>
      <scheme val="minor"/>
    </font>
    <font>
      <b/>
      <sz val="12"/>
      <color indexed="10"/>
      <name val="ＭＳ Ｐゴシック"/>
      <family val="3"/>
      <charset val="128"/>
    </font>
    <font>
      <b/>
      <sz val="11"/>
      <name val="ＭＳ ゴシック"/>
      <family val="3"/>
      <charset val="128"/>
    </font>
    <font>
      <b/>
      <sz val="12"/>
      <color rgb="FFFF0000"/>
      <name val="ＭＳ ゴシック"/>
      <family val="3"/>
      <charset val="128"/>
    </font>
    <font>
      <b/>
      <sz val="12"/>
      <color indexed="10"/>
      <name val="ＭＳ ゴシック"/>
      <family val="3"/>
      <charset val="128"/>
    </font>
    <font>
      <b/>
      <sz val="10"/>
      <name val="ＭＳ Ｐ明朝"/>
      <family val="1"/>
      <charset val="128"/>
    </font>
    <font>
      <sz val="11"/>
      <color theme="0"/>
      <name val="ＭＳ ゴシック"/>
      <family val="3"/>
      <charset val="128"/>
    </font>
    <font>
      <b/>
      <sz val="13"/>
      <color theme="0"/>
      <name val="ＭＳ ゴシック"/>
      <family val="3"/>
      <charset val="128"/>
    </font>
    <font>
      <u/>
      <sz val="14"/>
      <color theme="10"/>
      <name val="ＭＳ Ｐゴシック"/>
      <family val="3"/>
      <charset val="128"/>
      <scheme val="minor"/>
    </font>
    <font>
      <b/>
      <u/>
      <sz val="13"/>
      <color rgb="FFFF0000"/>
      <name val="ＭＳ Ｐゴシック"/>
      <family val="3"/>
      <charset val="128"/>
      <scheme val="minor"/>
    </font>
    <font>
      <sz val="8"/>
      <name val="ＭＳ Ｐ明朝"/>
      <family val="2"/>
      <charset val="128"/>
    </font>
    <font>
      <sz val="4"/>
      <name val="ＭＳ Ｐ明朝"/>
      <family val="2"/>
      <charset val="128"/>
    </font>
    <font>
      <sz val="4"/>
      <name val="ＭＳ Ｐ明朝"/>
      <family val="1"/>
      <charset val="128"/>
    </font>
    <font>
      <sz val="14"/>
      <color theme="1"/>
      <name val="ＭＳ Ｐゴシック"/>
      <family val="3"/>
      <charset val="128"/>
      <scheme val="minor"/>
    </font>
    <font>
      <u/>
      <sz val="13"/>
      <color theme="10"/>
      <name val="ＭＳ Ｐゴシック"/>
      <family val="3"/>
      <charset val="128"/>
      <scheme val="minor"/>
    </font>
    <font>
      <sz val="1.1000000000000001"/>
      <color theme="0"/>
      <name val="ＭＳ ゴシック"/>
      <family val="3"/>
      <charset val="128"/>
    </font>
    <font>
      <b/>
      <sz val="1.1000000000000001"/>
      <color theme="0"/>
      <name val="ＭＳ ゴシック"/>
      <family val="3"/>
      <charset val="128"/>
    </font>
    <font>
      <b/>
      <sz val="10"/>
      <color indexed="8"/>
      <name val="ＭＳ Ｐ明朝"/>
      <family val="1"/>
      <charset val="128"/>
    </font>
    <font>
      <b/>
      <u/>
      <sz val="14"/>
      <color rgb="FF0070C0"/>
      <name val="ＭＳ Ｐゴシック"/>
      <family val="3"/>
      <charset val="128"/>
      <scheme val="minor"/>
    </font>
    <font>
      <b/>
      <u/>
      <sz val="14"/>
      <color rgb="FFFF0000"/>
      <name val="ＭＳ Ｐゴシック"/>
      <family val="3"/>
      <charset val="128"/>
      <scheme val="minor"/>
    </font>
  </fonts>
  <fills count="31">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lightGray">
        <bgColor indexed="22"/>
      </patternFill>
    </fill>
    <fill>
      <patternFill patternType="lightGray"/>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style="medium">
        <color indexed="64"/>
      </left>
      <right style="thin">
        <color indexed="64"/>
      </right>
      <top/>
      <bottom style="double">
        <color indexed="64"/>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style="double">
        <color theme="4" tint="-0.499984740745262"/>
      </top>
      <bottom style="double">
        <color theme="4" tint="-0.499984740745262"/>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auto="1"/>
      </left>
      <right style="medium">
        <color indexed="64"/>
      </right>
      <top style="medium">
        <color indexed="64"/>
      </top>
      <bottom/>
      <diagonal/>
    </border>
    <border>
      <left style="hair">
        <color auto="1"/>
      </left>
      <right style="medium">
        <color indexed="64"/>
      </right>
      <top style="thin">
        <color auto="1"/>
      </top>
      <bottom style="hair">
        <color auto="1"/>
      </bottom>
      <diagonal/>
    </border>
    <border>
      <left/>
      <right style="hair">
        <color indexed="64"/>
      </right>
      <top style="hair">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right style="double">
        <color theme="4" tint="-0.499984740745262"/>
      </right>
      <top style="thin">
        <color indexed="64"/>
      </top>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style="dashed">
        <color theme="4" tint="-0.499984740745262"/>
      </left>
      <right/>
      <top/>
      <bottom/>
      <diagonal/>
    </border>
    <border>
      <left/>
      <right style="thin">
        <color indexed="64"/>
      </right>
      <top/>
      <bottom style="double">
        <color theme="4" tint="-0.499984740745262"/>
      </bottom>
      <diagonal/>
    </border>
    <border>
      <left style="thin">
        <color indexed="64"/>
      </left>
      <right style="thin">
        <color theme="4" tint="-0.499984740745262"/>
      </right>
      <top/>
      <bottom style="double">
        <color theme="4" tint="-0.499984740745262"/>
      </bottom>
      <diagonal/>
    </border>
    <border>
      <left style="thin">
        <color theme="4" tint="-0.499984740745262"/>
      </left>
      <right/>
      <top/>
      <bottom style="double">
        <color theme="4" tint="-0.499984740745262"/>
      </bottom>
      <diagonal/>
    </border>
    <border>
      <left/>
      <right/>
      <top/>
      <bottom style="double">
        <color theme="4" tint="-0.499984740745262"/>
      </bottom>
      <diagonal/>
    </border>
    <border>
      <left/>
      <right style="dashed">
        <color theme="4" tint="-0.499984740745262"/>
      </right>
      <top/>
      <bottom style="double">
        <color theme="4" tint="-0.499984740745262"/>
      </bottom>
      <diagonal/>
    </border>
    <border>
      <left style="dashed">
        <color theme="4" tint="-0.499984740745262"/>
      </left>
      <right/>
      <top/>
      <bottom style="double">
        <color theme="4" tint="-0.499984740745262"/>
      </bottom>
      <diagonal/>
    </border>
    <border>
      <left/>
      <right style="double">
        <color theme="4" tint="-0.499984740745262"/>
      </right>
      <top/>
      <bottom style="double">
        <color theme="4" tint="-0.499984740745262"/>
      </bottom>
      <diagonal/>
    </border>
    <border>
      <left style="medium">
        <color indexed="64"/>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medium">
        <color indexed="64"/>
      </right>
      <top style="thick">
        <color rgb="FFFF0000"/>
      </top>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right style="thick">
        <color rgb="FF00B050"/>
      </right>
      <top/>
      <bottom/>
      <diagonal/>
    </border>
    <border>
      <left/>
      <right style="dotted">
        <color indexed="64"/>
      </right>
      <top style="medium">
        <color indexed="64"/>
      </top>
      <bottom style="dotted">
        <color indexed="64"/>
      </bottom>
      <diagonal/>
    </border>
    <border>
      <left style="thin">
        <color theme="4" tint="-0.499984740745262"/>
      </left>
      <right style="dotted">
        <color theme="4" tint="-0.499984740745262"/>
      </right>
      <top style="medium">
        <color indexed="64"/>
      </top>
      <bottom/>
      <diagonal/>
    </border>
    <border>
      <left style="dotted">
        <color theme="4" tint="-0.499984740745262"/>
      </left>
      <right style="dotted">
        <color theme="4" tint="-0.499984740745262"/>
      </right>
      <top style="medium">
        <color indexed="64"/>
      </top>
      <bottom/>
      <diagonal/>
    </border>
    <border>
      <left style="dotted">
        <color theme="4" tint="-0.499984740745262"/>
      </left>
      <right style="double">
        <color theme="4" tint="-0.499984740745262"/>
      </right>
      <top style="medium">
        <color indexed="64"/>
      </top>
      <bottom/>
      <diagonal/>
    </border>
    <border>
      <left style="thin">
        <color theme="4" tint="-0.499984740745262"/>
      </left>
      <right style="dotted">
        <color theme="4" tint="-0.499984740745262"/>
      </right>
      <top/>
      <bottom style="thin">
        <color auto="1"/>
      </bottom>
      <diagonal/>
    </border>
    <border>
      <left style="dotted">
        <color theme="4" tint="-0.499984740745262"/>
      </left>
      <right style="dotted">
        <color theme="4" tint="-0.499984740745262"/>
      </right>
      <top/>
      <bottom style="thin">
        <color auto="1"/>
      </bottom>
      <diagonal/>
    </border>
    <border>
      <left style="dotted">
        <color theme="4" tint="-0.499984740745262"/>
      </left>
      <right style="double">
        <color theme="4" tint="-0.499984740745262"/>
      </right>
      <top/>
      <bottom style="thin">
        <color auto="1"/>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auto="1"/>
      </top>
      <bottom style="thin">
        <color auto="1"/>
      </bottom>
      <diagonal/>
    </border>
    <border>
      <left style="dashed">
        <color auto="1"/>
      </left>
      <right style="thin">
        <color indexed="64"/>
      </right>
      <top/>
      <bottom style="thin">
        <color indexed="64"/>
      </bottom>
      <diagonal/>
    </border>
  </borders>
  <cellStyleXfs count="4">
    <xf numFmtId="0" fontId="0" fillId="0" borderId="0">
      <alignment vertical="center"/>
    </xf>
    <xf numFmtId="0" fontId="2" fillId="0" borderId="0"/>
    <xf numFmtId="0" fontId="5" fillId="0" borderId="0"/>
    <xf numFmtId="0" fontId="34" fillId="0" borderId="0" applyNumberFormat="0" applyFill="0" applyBorder="0" applyAlignment="0" applyProtection="0">
      <alignment vertical="center"/>
    </xf>
  </cellStyleXfs>
  <cellXfs count="896">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30" fillId="0" borderId="50" xfId="2" applyFont="1" applyBorder="1" applyAlignment="1" applyProtection="1">
      <alignment horizontal="center" vertical="center"/>
      <protection locked="0"/>
    </xf>
    <xf numFmtId="0" fontId="33" fillId="0" borderId="0" xfId="0" applyFont="1">
      <alignment vertical="center"/>
    </xf>
    <xf numFmtId="0" fontId="36" fillId="0" borderId="0" xfId="0" applyFont="1">
      <alignment vertical="center"/>
    </xf>
    <xf numFmtId="0" fontId="26" fillId="0" borderId="0" xfId="0" applyFont="1">
      <alignment vertical="center"/>
    </xf>
    <xf numFmtId="0" fontId="27" fillId="0" borderId="0" xfId="0" applyFont="1">
      <alignment vertical="center"/>
    </xf>
    <xf numFmtId="0" fontId="24" fillId="0" borderId="118" xfId="2" applyFont="1" applyBorder="1" applyAlignment="1" applyProtection="1">
      <alignment horizontal="right" vertical="center"/>
      <protection locked="0"/>
    </xf>
    <xf numFmtId="49" fontId="24" fillId="0" borderId="120" xfId="2" applyNumberFormat="1" applyFont="1" applyBorder="1" applyAlignment="1" applyProtection="1">
      <alignment horizontal="center" vertical="center"/>
      <protection locked="0"/>
    </xf>
    <xf numFmtId="49" fontId="24" fillId="0" borderId="119" xfId="2" applyNumberFormat="1" applyFont="1" applyBorder="1" applyAlignment="1" applyProtection="1">
      <alignment horizontal="center" vertical="center"/>
      <protection locked="0"/>
    </xf>
    <xf numFmtId="49" fontId="24" fillId="20" borderId="122" xfId="2" quotePrefix="1" applyNumberFormat="1" applyFont="1" applyFill="1" applyBorder="1" applyAlignment="1" applyProtection="1">
      <alignment horizontal="center" vertical="center"/>
      <protection locked="0"/>
    </xf>
    <xf numFmtId="0" fontId="24" fillId="0" borderId="106" xfId="2" applyFont="1" applyBorder="1" applyAlignment="1" applyProtection="1">
      <alignment horizontal="right" vertical="center"/>
      <protection locked="0"/>
    </xf>
    <xf numFmtId="49" fontId="24" fillId="0" borderId="108" xfId="2" applyNumberFormat="1" applyFont="1" applyBorder="1" applyAlignment="1" applyProtection="1">
      <alignment horizontal="center" vertical="center"/>
      <protection locked="0"/>
    </xf>
    <xf numFmtId="49" fontId="24" fillId="0" borderId="107"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right" vertical="center"/>
      <protection locked="0"/>
    </xf>
    <xf numFmtId="49" fontId="24" fillId="20" borderId="110" xfId="2" quotePrefix="1" applyNumberFormat="1" applyFont="1" applyFill="1" applyBorder="1" applyAlignment="1" applyProtection="1">
      <alignment horizontal="center" vertical="center"/>
      <protection locked="0"/>
    </xf>
    <xf numFmtId="49" fontId="24" fillId="0" borderId="108" xfId="2" applyNumberFormat="1" applyFont="1" applyBorder="1" applyAlignment="1" applyProtection="1">
      <alignment horizontal="right" vertical="center"/>
      <protection locked="0"/>
    </xf>
    <xf numFmtId="0" fontId="24" fillId="0" borderId="112" xfId="2" applyFont="1" applyBorder="1" applyAlignment="1" applyProtection="1">
      <alignment horizontal="right" vertical="center"/>
      <protection locked="0"/>
    </xf>
    <xf numFmtId="49" fontId="24" fillId="0" borderId="114" xfId="2" applyNumberFormat="1" applyFont="1" applyBorder="1" applyAlignment="1" applyProtection="1">
      <alignment horizontal="center" vertical="center"/>
      <protection locked="0"/>
    </xf>
    <xf numFmtId="49" fontId="24" fillId="0" borderId="113" xfId="2" applyNumberFormat="1" applyFont="1" applyBorder="1" applyAlignment="1" applyProtection="1">
      <alignment horizontal="center" vertical="center"/>
      <protection locked="0"/>
    </xf>
    <xf numFmtId="49" fontId="24" fillId="0" borderId="115" xfId="2" applyNumberFormat="1" applyFont="1" applyBorder="1" applyAlignment="1" applyProtection="1">
      <alignment horizontal="center" vertical="center"/>
      <protection locked="0"/>
    </xf>
    <xf numFmtId="49" fontId="24" fillId="0" borderId="115" xfId="2" applyNumberFormat="1" applyFont="1" applyBorder="1" applyAlignment="1" applyProtection="1">
      <alignment horizontal="right" vertical="center"/>
      <protection locked="0"/>
    </xf>
    <xf numFmtId="49" fontId="24" fillId="20" borderId="116" xfId="2" quotePrefix="1" applyNumberFormat="1" applyFont="1" applyFill="1" applyBorder="1" applyAlignment="1" applyProtection="1">
      <alignment horizontal="center" vertical="center"/>
      <protection locked="0"/>
    </xf>
    <xf numFmtId="0" fontId="24" fillId="0" borderId="100" xfId="2" applyFont="1" applyBorder="1" applyAlignment="1" applyProtection="1">
      <alignment horizontal="right" vertical="center"/>
      <protection locked="0"/>
    </xf>
    <xf numFmtId="49" fontId="24" fillId="0" borderId="102" xfId="2" applyNumberFormat="1" applyFont="1" applyBorder="1" applyAlignment="1" applyProtection="1">
      <alignment horizontal="center" vertical="center"/>
      <protection locked="0"/>
    </xf>
    <xf numFmtId="49" fontId="24" fillId="0" borderId="101"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right" vertical="center"/>
      <protection locked="0"/>
    </xf>
    <xf numFmtId="49" fontId="24" fillId="20" borderId="104" xfId="2" quotePrefix="1" applyNumberFormat="1" applyFont="1" applyFill="1" applyBorder="1" applyAlignment="1" applyProtection="1">
      <alignment horizontal="center" vertical="center"/>
      <protection locked="0"/>
    </xf>
    <xf numFmtId="0" fontId="24" fillId="0" borderId="121" xfId="2" applyFont="1" applyBorder="1" applyAlignment="1" applyProtection="1">
      <alignment horizontal="center" vertical="center"/>
      <protection locked="0"/>
    </xf>
    <xf numFmtId="0" fontId="24" fillId="0" borderId="109" xfId="2" applyFont="1" applyBorder="1" applyAlignment="1" applyProtection="1">
      <alignment horizontal="center" vertical="center"/>
      <protection locked="0"/>
    </xf>
    <xf numFmtId="0" fontId="24" fillId="0" borderId="115" xfId="2" applyFont="1" applyBorder="1" applyAlignment="1" applyProtection="1">
      <alignment horizontal="center" vertical="center"/>
      <protection locked="0"/>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lignment vertical="center"/>
    </xf>
    <xf numFmtId="49" fontId="45" fillId="0" borderId="0" xfId="0" applyNumberFormat="1" applyFont="1">
      <alignment vertical="center"/>
    </xf>
    <xf numFmtId="0" fontId="33" fillId="0" borderId="0" xfId="0" applyFont="1" applyAlignment="1">
      <alignment horizontal="center" vertical="center"/>
    </xf>
    <xf numFmtId="0" fontId="50" fillId="0" borderId="0" xfId="0" applyFont="1" applyProtection="1">
      <alignment vertical="center"/>
      <protection hidden="1"/>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33" fillId="20" borderId="143" xfId="0" applyFont="1" applyFill="1" applyBorder="1" applyAlignment="1" applyProtection="1">
      <alignment horizontal="center" vertical="center"/>
      <protection hidden="1"/>
    </xf>
    <xf numFmtId="0" fontId="33" fillId="20" borderId="4" xfId="0" applyFont="1" applyFill="1" applyBorder="1" applyProtection="1">
      <alignment vertical="center"/>
      <protection hidden="1"/>
    </xf>
    <xf numFmtId="0" fontId="46" fillId="20" borderId="2" xfId="0" applyFont="1" applyFill="1" applyBorder="1" applyProtection="1">
      <alignment vertical="center"/>
      <protection hidden="1"/>
    </xf>
    <xf numFmtId="0" fontId="0" fillId="20" borderId="138" xfId="0" applyFill="1" applyBorder="1" applyProtection="1">
      <alignment vertical="center"/>
      <protection hidden="1"/>
    </xf>
    <xf numFmtId="0" fontId="33" fillId="20" borderId="143" xfId="0" applyFont="1" applyFill="1" applyBorder="1" applyProtection="1">
      <alignment vertical="center"/>
      <protection hidden="1"/>
    </xf>
    <xf numFmtId="0" fontId="36" fillId="20" borderId="4" xfId="0" applyFont="1" applyFill="1" applyBorder="1" applyProtection="1">
      <alignment vertical="center"/>
      <protection hidden="1"/>
    </xf>
    <xf numFmtId="0" fontId="36" fillId="0" borderId="0" xfId="0" applyFont="1" applyProtection="1">
      <alignment vertical="center"/>
      <protection hidden="1"/>
    </xf>
    <xf numFmtId="0" fontId="47" fillId="20" borderId="140" xfId="0" applyFont="1" applyFill="1" applyBorder="1" applyProtection="1">
      <alignment vertical="center"/>
      <protection hidden="1"/>
    </xf>
    <xf numFmtId="0" fontId="33" fillId="20" borderId="141" xfId="0" applyFont="1" applyFill="1" applyBorder="1" applyProtection="1">
      <alignment vertical="center"/>
      <protection hidden="1"/>
    </xf>
    <xf numFmtId="0" fontId="33" fillId="20" borderId="146" xfId="0" applyFont="1" applyFill="1" applyBorder="1" applyAlignment="1" applyProtection="1">
      <alignment horizontal="center"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83" xfId="2" applyFont="1" applyFill="1" applyBorder="1" applyAlignment="1" applyProtection="1">
      <alignment horizontal="center" vertical="center"/>
      <protection hidden="1"/>
    </xf>
    <xf numFmtId="0" fontId="6" fillId="16" borderId="128" xfId="2" applyFont="1" applyFill="1" applyBorder="1" applyAlignment="1" applyProtection="1">
      <alignment horizontal="right" vertical="center"/>
      <protection hidden="1"/>
    </xf>
    <xf numFmtId="49" fontId="6" fillId="16" borderId="128"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right" vertical="center"/>
      <protection hidden="1"/>
    </xf>
    <xf numFmtId="49" fontId="6" fillId="16" borderId="130" xfId="2" applyNumberFormat="1" applyFont="1" applyFill="1" applyBorder="1" applyAlignment="1" applyProtection="1">
      <alignment horizontal="center" vertical="center"/>
      <protection hidden="1"/>
    </xf>
    <xf numFmtId="0" fontId="47" fillId="20" borderId="79" xfId="0" applyFont="1" applyFill="1" applyBorder="1" applyProtection="1">
      <alignment vertical="center"/>
      <protection hidden="1"/>
    </xf>
    <xf numFmtId="0" fontId="33" fillId="20" borderId="142" xfId="0" applyFont="1" applyFill="1" applyBorder="1" applyProtection="1">
      <alignment vertical="center"/>
      <protection hidden="1"/>
    </xf>
    <xf numFmtId="0" fontId="33" fillId="20" borderId="80" xfId="0" applyFont="1" applyFill="1" applyBorder="1" applyAlignment="1" applyProtection="1">
      <alignment horizontal="center" vertical="center"/>
      <protection hidden="1"/>
    </xf>
    <xf numFmtId="0" fontId="24" fillId="0" borderId="0" xfId="0" applyFont="1" applyProtection="1">
      <alignment vertical="center"/>
      <protection hidden="1"/>
    </xf>
    <xf numFmtId="0" fontId="24" fillId="20" borderId="3" xfId="0" applyFont="1" applyFill="1" applyBorder="1" applyProtection="1">
      <alignment vertical="center"/>
      <protection hidden="1"/>
    </xf>
    <xf numFmtId="0" fontId="49" fillId="20" borderId="3" xfId="0" applyFont="1" applyFill="1" applyBorder="1" applyProtection="1">
      <alignment vertical="center"/>
      <protection hidden="1"/>
    </xf>
    <xf numFmtId="0" fontId="49" fillId="20" borderId="4" xfId="0" applyFont="1" applyFill="1" applyBorder="1" applyProtection="1">
      <alignment vertical="center"/>
      <protection hidden="1"/>
    </xf>
    <xf numFmtId="0" fontId="49" fillId="0" borderId="0" xfId="0" applyFont="1" applyProtection="1">
      <alignment vertical="center"/>
      <protection hidden="1"/>
    </xf>
    <xf numFmtId="0" fontId="24" fillId="20" borderId="137" xfId="0" applyFont="1" applyFill="1" applyBorder="1" applyAlignment="1" applyProtection="1">
      <alignment horizontal="center" vertical="center"/>
      <protection hidden="1"/>
    </xf>
    <xf numFmtId="0" fontId="24" fillId="20" borderId="143" xfId="0" applyFont="1" applyFill="1" applyBorder="1" applyAlignment="1" applyProtection="1">
      <alignment horizontal="right" vertical="center"/>
      <protection hidden="1"/>
    </xf>
    <xf numFmtId="0" fontId="24" fillId="20" borderId="147"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0" borderId="2" xfId="0" applyFont="1" applyFill="1" applyBorder="1" applyAlignment="1" applyProtection="1">
      <alignment horizontal="center" vertical="center"/>
      <protection hidden="1"/>
    </xf>
    <xf numFmtId="0" fontId="24" fillId="20" borderId="3" xfId="0" applyFont="1" applyFill="1" applyBorder="1" applyAlignment="1" applyProtection="1">
      <alignment horizontal="left" vertical="center"/>
      <protection hidden="1"/>
    </xf>
    <xf numFmtId="0" fontId="24" fillId="20" borderId="4" xfId="0" applyFont="1" applyFill="1" applyBorder="1" applyProtection="1">
      <alignment vertical="center"/>
      <protection hidden="1"/>
    </xf>
    <xf numFmtId="0" fontId="24" fillId="20" borderId="148" xfId="0" applyFont="1" applyFill="1" applyBorder="1" applyAlignment="1" applyProtection="1">
      <alignment horizontal="center" vertical="center"/>
      <protection hidden="1"/>
    </xf>
    <xf numFmtId="0" fontId="24" fillId="20" borderId="149" xfId="0" applyFont="1" applyFill="1" applyBorder="1" applyAlignment="1" applyProtection="1">
      <alignment horizontal="center" vertical="center"/>
      <protection hidden="1"/>
    </xf>
    <xf numFmtId="0" fontId="24" fillId="20" borderId="150" xfId="0" applyFont="1" applyFill="1" applyBorder="1" applyAlignment="1" applyProtection="1">
      <alignment horizontal="center" vertical="center"/>
      <protection hidden="1"/>
    </xf>
    <xf numFmtId="0" fontId="32"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6"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4" fillId="16" borderId="26" xfId="2" applyFont="1" applyFill="1" applyBorder="1" applyAlignment="1" applyProtection="1">
      <alignment horizontal="left" vertical="center" shrinkToFit="1"/>
      <protection hidden="1"/>
    </xf>
    <xf numFmtId="49" fontId="41" fillId="16" borderId="28" xfId="2" applyNumberFormat="1" applyFont="1" applyFill="1" applyBorder="1" applyAlignment="1" applyProtection="1">
      <alignment horizontal="right" vertical="center"/>
      <protection hidden="1"/>
    </xf>
    <xf numFmtId="49" fontId="24" fillId="16" borderId="27" xfId="2" applyNumberFormat="1" applyFont="1" applyFill="1" applyBorder="1" applyAlignment="1" applyProtection="1">
      <alignment horizontal="center" vertical="center"/>
      <protection hidden="1"/>
    </xf>
    <xf numFmtId="49" fontId="24" fillId="16" borderId="28" xfId="2" applyNumberFormat="1" applyFont="1" applyFill="1" applyBorder="1" applyAlignment="1" applyProtection="1">
      <alignment horizontal="center" vertical="center"/>
      <protection hidden="1"/>
    </xf>
    <xf numFmtId="49" fontId="6" fillId="8" borderId="62"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4" fillId="16" borderId="98" xfId="2" applyFont="1" applyFill="1" applyBorder="1" applyAlignment="1" applyProtection="1">
      <alignment horizontal="left" vertical="center" shrinkToFit="1"/>
      <protection hidden="1"/>
    </xf>
    <xf numFmtId="49" fontId="41" fillId="16" borderId="133" xfId="2" applyNumberFormat="1" applyFont="1" applyFill="1" applyBorder="1" applyAlignment="1" applyProtection="1">
      <alignment horizontal="right" vertical="center"/>
      <protection hidden="1"/>
    </xf>
    <xf numFmtId="49" fontId="24" fillId="16" borderId="133" xfId="2" quotePrefix="1" applyNumberFormat="1" applyFont="1" applyFill="1" applyBorder="1" applyAlignment="1" applyProtection="1">
      <alignment horizontal="center" vertical="center"/>
      <protection hidden="1"/>
    </xf>
    <xf numFmtId="0" fontId="24" fillId="16" borderId="136" xfId="2" applyFont="1" applyFill="1" applyBorder="1" applyAlignment="1" applyProtection="1">
      <alignment horizontal="center" vertical="center" shrinkToFit="1"/>
      <protection hidden="1"/>
    </xf>
    <xf numFmtId="49" fontId="6" fillId="8" borderId="66"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6" fillId="13" borderId="117" xfId="2" applyFont="1" applyFill="1" applyBorder="1" applyAlignment="1" applyProtection="1">
      <alignment horizontal="right" vertical="center"/>
      <protection hidden="1"/>
    </xf>
    <xf numFmtId="0" fontId="6" fillId="13" borderId="105" xfId="2" applyFont="1" applyFill="1" applyBorder="1" applyAlignment="1" applyProtection="1">
      <alignment horizontal="right" vertical="center"/>
      <protection hidden="1"/>
    </xf>
    <xf numFmtId="0" fontId="6" fillId="13" borderId="111" xfId="2" applyFont="1" applyFill="1" applyBorder="1" applyAlignment="1" applyProtection="1">
      <alignment horizontal="right" vertical="center"/>
      <protection hidden="1"/>
    </xf>
    <xf numFmtId="0" fontId="6" fillId="13" borderId="99" xfId="2" applyFont="1" applyFill="1" applyBorder="1" applyAlignment="1" applyProtection="1">
      <alignment horizontal="right" vertical="center"/>
      <protection hidden="1"/>
    </xf>
    <xf numFmtId="0" fontId="28" fillId="16" borderId="1" xfId="0" applyFont="1" applyFill="1" applyBorder="1" applyAlignment="1" applyProtection="1">
      <alignment horizontal="center" vertical="center"/>
      <protection hidden="1"/>
    </xf>
    <xf numFmtId="0" fontId="13" fillId="16" borderId="1" xfId="0" applyFont="1" applyFill="1" applyBorder="1" applyAlignment="1" applyProtection="1">
      <alignment horizontal="center" vertical="center"/>
      <protection hidden="1"/>
    </xf>
    <xf numFmtId="0" fontId="21" fillId="0" borderId="0" xfId="2" applyFont="1" applyAlignment="1" applyProtection="1">
      <alignment vertical="center"/>
      <protection hidden="1"/>
    </xf>
    <xf numFmtId="0" fontId="14" fillId="0" borderId="0" xfId="0" applyFont="1" applyProtection="1">
      <alignment vertical="center"/>
      <protection hidden="1"/>
    </xf>
    <xf numFmtId="176" fontId="22" fillId="0" borderId="0" xfId="2" applyNumberFormat="1" applyFont="1" applyAlignment="1" applyProtection="1">
      <alignment vertical="center" shrinkToFit="1"/>
      <protection hidden="1"/>
    </xf>
    <xf numFmtId="42" fontId="21" fillId="0" borderId="0" xfId="2" applyNumberFormat="1" applyFont="1" applyAlignment="1" applyProtection="1">
      <alignment horizontal="right" shrinkToFit="1"/>
      <protection hidden="1"/>
    </xf>
    <xf numFmtId="0" fontId="13" fillId="0" borderId="0" xfId="2" applyFont="1" applyAlignment="1" applyProtection="1">
      <alignment vertical="center"/>
      <protection hidden="1"/>
    </xf>
    <xf numFmtId="0" fontId="13" fillId="0" borderId="0" xfId="2" applyFont="1" applyAlignment="1" applyProtection="1">
      <alignment horizontal="distributed" vertical="center"/>
      <protection hidden="1"/>
    </xf>
    <xf numFmtId="0" fontId="13" fillId="0" borderId="0" xfId="2" applyFont="1" applyAlignment="1" applyProtection="1">
      <alignment horizontal="center" vertical="center"/>
      <protection hidden="1"/>
    </xf>
    <xf numFmtId="0" fontId="13" fillId="8" borderId="2" xfId="2" applyFont="1" applyFill="1" applyBorder="1" applyAlignment="1" applyProtection="1">
      <alignment horizontal="center" vertical="center" shrinkToFit="1"/>
      <protection hidden="1"/>
    </xf>
    <xf numFmtId="0" fontId="13" fillId="8" borderId="1" xfId="2" applyFont="1" applyFill="1" applyBorder="1" applyAlignment="1" applyProtection="1">
      <alignment horizontal="center" vertical="center"/>
      <protection hidden="1"/>
    </xf>
    <xf numFmtId="0" fontId="13" fillId="0" borderId="27" xfId="2" applyFont="1" applyBorder="1" applyAlignment="1" applyProtection="1">
      <alignment horizontal="right" vertical="center"/>
      <protection hidden="1"/>
    </xf>
    <xf numFmtId="0" fontId="13" fillId="0" borderId="63" xfId="2" applyFont="1" applyBorder="1" applyAlignment="1" applyProtection="1">
      <alignment horizontal="center" vertical="center"/>
      <protection hidden="1"/>
    </xf>
    <xf numFmtId="0" fontId="13" fillId="0" borderId="62" xfId="2" applyFont="1" applyBorder="1" applyAlignment="1" applyProtection="1">
      <alignment horizontal="center" vertical="center"/>
      <protection hidden="1"/>
    </xf>
    <xf numFmtId="0" fontId="13" fillId="0" borderId="27" xfId="2" applyFont="1" applyBorder="1" applyAlignment="1" applyProtection="1">
      <alignment horizontal="center" vertical="center"/>
      <protection hidden="1"/>
    </xf>
    <xf numFmtId="0" fontId="13" fillId="0" borderId="35" xfId="2" applyFont="1" applyBorder="1" applyAlignment="1" applyProtection="1">
      <alignment horizontal="right" vertical="center"/>
      <protection hidden="1"/>
    </xf>
    <xf numFmtId="0" fontId="13" fillId="0" borderId="59" xfId="2" applyFont="1" applyBorder="1" applyAlignment="1" applyProtection="1">
      <alignment horizontal="center" vertical="center"/>
      <protection hidden="1"/>
    </xf>
    <xf numFmtId="0" fontId="13" fillId="0" borderId="66"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45" fillId="0" borderId="5" xfId="0" applyFont="1" applyBorder="1" applyAlignment="1">
      <alignment horizontal="center" vertical="center"/>
    </xf>
    <xf numFmtId="0" fontId="45" fillId="0" borderId="5" xfId="0" applyFont="1" applyBorder="1">
      <alignment vertical="center"/>
    </xf>
    <xf numFmtId="0" fontId="45" fillId="0" borderId="5" xfId="0" applyFont="1" applyBorder="1" applyAlignment="1">
      <alignment horizontal="left" vertical="center"/>
    </xf>
    <xf numFmtId="0" fontId="33" fillId="20" borderId="155" xfId="0" applyFont="1" applyFill="1" applyBorder="1" applyProtection="1">
      <alignment vertical="center"/>
      <protection hidden="1"/>
    </xf>
    <xf numFmtId="0" fontId="33" fillId="20" borderId="75" xfId="0" applyFont="1" applyFill="1" applyBorder="1" applyAlignment="1" applyProtection="1">
      <alignment horizontal="center" vertical="center"/>
      <protection hidden="1"/>
    </xf>
    <xf numFmtId="0" fontId="47" fillId="20" borderId="74" xfId="0" applyFont="1" applyFill="1" applyBorder="1" applyProtection="1">
      <alignment vertical="center"/>
      <protection hidden="1"/>
    </xf>
    <xf numFmtId="0" fontId="33" fillId="20" borderId="157" xfId="0" applyFont="1" applyFill="1" applyBorder="1" applyProtection="1">
      <alignment vertical="center"/>
      <protection hidden="1"/>
    </xf>
    <xf numFmtId="0" fontId="33" fillId="20" borderId="158" xfId="0" applyFont="1" applyFill="1" applyBorder="1" applyProtection="1">
      <alignment vertical="center"/>
      <protection hidden="1"/>
    </xf>
    <xf numFmtId="0" fontId="33" fillId="20" borderId="159" xfId="0" applyFont="1" applyFill="1" applyBorder="1" applyProtection="1">
      <alignment vertical="center"/>
      <protection hidden="1"/>
    </xf>
    <xf numFmtId="0" fontId="49" fillId="20" borderId="138" xfId="0" applyFont="1" applyFill="1" applyBorder="1" applyAlignment="1" applyProtection="1">
      <alignment horizontal="center" vertical="center"/>
      <protection hidden="1"/>
    </xf>
    <xf numFmtId="0" fontId="24" fillId="20" borderId="11" xfId="0" applyFont="1" applyFill="1" applyBorder="1" applyAlignment="1" applyProtection="1">
      <alignment horizontal="center" vertical="center"/>
      <protection hidden="1"/>
    </xf>
    <xf numFmtId="0" fontId="49" fillId="20" borderId="161" xfId="0" applyFont="1" applyFill="1" applyBorder="1" applyAlignment="1" applyProtection="1">
      <alignment horizontal="center" vertical="center"/>
      <protection hidden="1"/>
    </xf>
    <xf numFmtId="0" fontId="24" fillId="20" borderId="143" xfId="0" applyFont="1" applyFill="1" applyBorder="1" applyAlignment="1" applyProtection="1">
      <alignment horizontal="center" vertical="center"/>
      <protection hidden="1"/>
    </xf>
    <xf numFmtId="0" fontId="24" fillId="20" borderId="4" xfId="0" applyFont="1" applyFill="1" applyBorder="1" applyAlignment="1" applyProtection="1">
      <alignment horizontal="right" vertical="center"/>
      <protection hidden="1"/>
    </xf>
    <xf numFmtId="0" fontId="24" fillId="20" borderId="155" xfId="0" applyFont="1" applyFill="1" applyBorder="1" applyAlignment="1" applyProtection="1">
      <alignment horizontal="center" vertical="center"/>
      <protection hidden="1"/>
    </xf>
    <xf numFmtId="0" fontId="24" fillId="20" borderId="74" xfId="0" applyFont="1" applyFill="1" applyBorder="1" applyAlignment="1" applyProtection="1">
      <alignment horizontal="center" vertical="center"/>
      <protection hidden="1"/>
    </xf>
    <xf numFmtId="0" fontId="49" fillId="20" borderId="157" xfId="0" applyFont="1" applyFill="1" applyBorder="1" applyAlignment="1" applyProtection="1">
      <alignment horizontal="center" vertical="center"/>
      <protection hidden="1"/>
    </xf>
    <xf numFmtId="0" fontId="24" fillId="20" borderId="159" xfId="0" applyFont="1" applyFill="1" applyBorder="1" applyAlignment="1" applyProtection="1">
      <alignment horizontal="center" vertical="center"/>
      <protection hidden="1"/>
    </xf>
    <xf numFmtId="0" fontId="24" fillId="20" borderId="79" xfId="0" applyFont="1" applyFill="1" applyBorder="1" applyAlignment="1" applyProtection="1">
      <alignment horizontal="center" vertical="center"/>
      <protection hidden="1"/>
    </xf>
    <xf numFmtId="0" fontId="49" fillId="20" borderId="142" xfId="0" applyFont="1" applyFill="1" applyBorder="1" applyAlignment="1" applyProtection="1">
      <alignment horizontal="center" vertical="center"/>
      <protection hidden="1"/>
    </xf>
    <xf numFmtId="0" fontId="24" fillId="20" borderId="75" xfId="0" applyFont="1" applyFill="1" applyBorder="1" applyAlignment="1" applyProtection="1">
      <alignment horizontal="left" vertical="center"/>
      <protection hidden="1"/>
    </xf>
    <xf numFmtId="0" fontId="24" fillId="20" borderId="80" xfId="0" applyFont="1" applyFill="1" applyBorder="1" applyAlignment="1" applyProtection="1">
      <alignment horizontal="left" vertical="center"/>
      <protection hidden="1"/>
    </xf>
    <xf numFmtId="0" fontId="24" fillId="20" borderId="13" xfId="0" applyFont="1" applyFill="1" applyBorder="1" applyProtection="1">
      <alignment vertical="center"/>
      <protection hidden="1"/>
    </xf>
    <xf numFmtId="0" fontId="52" fillId="0" borderId="0" xfId="0" applyFont="1" applyProtection="1">
      <alignment vertical="center"/>
      <protection hidden="1"/>
    </xf>
    <xf numFmtId="0" fontId="52" fillId="0" borderId="85" xfId="0" applyFont="1" applyBorder="1" applyProtection="1">
      <alignment vertical="center"/>
      <protection hidden="1"/>
    </xf>
    <xf numFmtId="0" fontId="52" fillId="0" borderId="86" xfId="0" applyFont="1" applyBorder="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2" fillId="0" borderId="0" xfId="0" applyFont="1">
      <alignment vertical="center"/>
    </xf>
    <xf numFmtId="0" fontId="54" fillId="0" borderId="84" xfId="0" applyFont="1" applyBorder="1" applyAlignment="1" applyProtection="1">
      <alignment horizontal="left"/>
      <protection hidden="1"/>
    </xf>
    <xf numFmtId="0" fontId="51" fillId="0" borderId="152" xfId="2" applyFont="1" applyBorder="1" applyAlignment="1" applyProtection="1">
      <alignment horizontal="center" vertical="top" wrapText="1"/>
      <protection hidden="1"/>
    </xf>
    <xf numFmtId="0" fontId="0" fillId="0" borderId="84" xfId="0" applyBorder="1" applyProtection="1">
      <alignment vertical="center"/>
      <protection hidden="1"/>
    </xf>
    <xf numFmtId="0" fontId="33" fillId="0" borderId="86" xfId="0" applyFont="1" applyBorder="1" applyProtection="1">
      <alignment vertical="center"/>
      <protection hidden="1"/>
    </xf>
    <xf numFmtId="0" fontId="0" fillId="0" borderId="131" xfId="0" applyBorder="1" applyProtection="1">
      <alignment vertical="center"/>
      <protection hidden="1"/>
    </xf>
    <xf numFmtId="0" fontId="33" fillId="0" borderId="132" xfId="0" applyFont="1" applyBorder="1" applyProtection="1">
      <alignment vertical="center"/>
      <protection hidden="1"/>
    </xf>
    <xf numFmtId="0" fontId="0" fillId="0" borderId="87" xfId="0" applyBorder="1" applyProtection="1">
      <alignment vertical="center"/>
      <protection hidden="1"/>
    </xf>
    <xf numFmtId="0" fontId="33" fillId="0" borderId="88" xfId="0" applyFont="1" applyBorder="1" applyProtection="1">
      <alignment vertical="center"/>
      <protection hidden="1"/>
    </xf>
    <xf numFmtId="0" fontId="36" fillId="0" borderId="84" xfId="0" applyFont="1" applyBorder="1" applyProtection="1">
      <alignment vertical="center"/>
      <protection hidden="1"/>
    </xf>
    <xf numFmtId="0" fontId="37" fillId="0" borderId="86" xfId="0" applyFont="1" applyBorder="1" applyProtection="1">
      <alignment vertical="center"/>
      <protection hidden="1"/>
    </xf>
    <xf numFmtId="0" fontId="36" fillId="0" borderId="131" xfId="0" applyFont="1" applyBorder="1" applyProtection="1">
      <alignment vertical="center"/>
      <protection hidden="1"/>
    </xf>
    <xf numFmtId="0" fontId="37" fillId="0" borderId="132" xfId="0" applyFont="1" applyBorder="1" applyProtection="1">
      <alignment vertical="center"/>
      <protection hidden="1"/>
    </xf>
    <xf numFmtId="0" fontId="36" fillId="0" borderId="175" xfId="0" applyFont="1" applyBorder="1" applyProtection="1">
      <alignment vertical="center"/>
      <protection hidden="1"/>
    </xf>
    <xf numFmtId="0" fontId="37" fillId="0" borderId="176" xfId="0" applyFont="1" applyBorder="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33" fillId="20" borderId="137" xfId="0" applyFont="1" applyFill="1" applyBorder="1" applyProtection="1">
      <alignment vertical="center"/>
      <protection hidden="1"/>
    </xf>
    <xf numFmtId="49" fontId="24" fillId="20" borderId="119" xfId="2" applyNumberFormat="1" applyFont="1" applyFill="1" applyBorder="1" applyAlignment="1" applyProtection="1">
      <alignment horizontal="center" vertical="center"/>
      <protection locked="0"/>
    </xf>
    <xf numFmtId="49" fontId="24" fillId="20" borderId="107" xfId="2" quotePrefix="1" applyNumberFormat="1" applyFont="1" applyFill="1" applyBorder="1" applyAlignment="1" applyProtection="1">
      <alignment horizontal="center" vertical="center"/>
      <protection locked="0"/>
    </xf>
    <xf numFmtId="49" fontId="24" fillId="20" borderId="107" xfId="2" applyNumberFormat="1" applyFont="1" applyFill="1" applyBorder="1" applyAlignment="1" applyProtection="1">
      <alignment horizontal="center" vertical="center"/>
      <protection locked="0"/>
    </xf>
    <xf numFmtId="49" fontId="24" fillId="20" borderId="113" xfId="2" quotePrefix="1" applyNumberFormat="1" applyFont="1" applyFill="1" applyBorder="1" applyAlignment="1" applyProtection="1">
      <alignment horizontal="center" vertical="center"/>
      <protection locked="0"/>
    </xf>
    <xf numFmtId="49" fontId="24" fillId="20" borderId="101" xfId="2" applyNumberFormat="1" applyFont="1" applyFill="1" applyBorder="1" applyAlignment="1" applyProtection="1">
      <alignment horizontal="center" vertical="center"/>
      <protection locked="0"/>
    </xf>
    <xf numFmtId="0" fontId="6" fillId="13" borderId="181" xfId="2" applyFont="1" applyFill="1" applyBorder="1" applyAlignment="1" applyProtection="1">
      <alignment horizontal="right" vertical="center"/>
      <protection hidden="1"/>
    </xf>
    <xf numFmtId="0" fontId="24" fillId="0" borderId="182" xfId="2" applyFont="1" applyBorder="1" applyAlignment="1" applyProtection="1">
      <alignment horizontal="right" vertical="center"/>
      <protection locked="0"/>
    </xf>
    <xf numFmtId="49" fontId="24" fillId="0" borderId="184" xfId="2" applyNumberFormat="1" applyFont="1" applyBorder="1" applyAlignment="1" applyProtection="1">
      <alignment horizontal="center" vertical="center"/>
      <protection locked="0"/>
    </xf>
    <xf numFmtId="49" fontId="24" fillId="0" borderId="183" xfId="2" applyNumberFormat="1" applyFont="1" applyBorder="1" applyAlignment="1" applyProtection="1">
      <alignment horizontal="center" vertical="center"/>
      <protection locked="0"/>
    </xf>
    <xf numFmtId="49" fontId="24" fillId="0" borderId="185" xfId="2" applyNumberFormat="1" applyFont="1" applyBorder="1" applyAlignment="1" applyProtection="1">
      <alignment horizontal="center" vertical="center"/>
      <protection locked="0"/>
    </xf>
    <xf numFmtId="49" fontId="24" fillId="0" borderId="185" xfId="2" applyNumberFormat="1" applyFont="1" applyBorder="1" applyAlignment="1" applyProtection="1">
      <alignment horizontal="right" vertical="center"/>
      <protection locked="0"/>
    </xf>
    <xf numFmtId="49" fontId="24" fillId="16" borderId="62" xfId="2" applyNumberFormat="1" applyFont="1" applyFill="1" applyBorder="1" applyAlignment="1" applyProtection="1">
      <alignment horizontal="center" vertical="center"/>
      <protection hidden="1"/>
    </xf>
    <xf numFmtId="49" fontId="24" fillId="16" borderId="188"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25" fillId="0" borderId="132" xfId="0" applyFont="1" applyBorder="1" applyAlignment="1" applyProtection="1">
      <alignment horizontal="left" vertical="center" wrapText="1"/>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8" fillId="19" borderId="195" xfId="2" applyFont="1" applyFill="1" applyBorder="1" applyAlignment="1" applyProtection="1">
      <alignment horizontal="center" vertical="center" wrapText="1"/>
      <protection hidden="1"/>
    </xf>
    <xf numFmtId="0" fontId="13" fillId="0" borderId="131" xfId="2" applyFont="1" applyBorder="1" applyAlignment="1" applyProtection="1">
      <alignment horizontal="center"/>
      <protection hidden="1"/>
    </xf>
    <xf numFmtId="0" fontId="13" fillId="0" borderId="0" xfId="2" applyFont="1" applyAlignment="1" applyProtection="1">
      <alignment horizontal="center"/>
      <protection hidden="1"/>
    </xf>
    <xf numFmtId="0" fontId="13" fillId="0" borderId="0" xfId="2" applyFont="1" applyProtection="1">
      <protection hidden="1"/>
    </xf>
    <xf numFmtId="0" fontId="13" fillId="0" borderId="0" xfId="2" applyFont="1" applyAlignment="1" applyProtection="1">
      <alignment horizontal="distributed"/>
      <protection hidden="1"/>
    </xf>
    <xf numFmtId="0" fontId="13" fillId="0" borderId="0" xfId="2" applyFont="1" applyAlignment="1" applyProtection="1">
      <alignment horizontal="left" vertical="center"/>
      <protection hidden="1"/>
    </xf>
    <xf numFmtId="0" fontId="13" fillId="0" borderId="132" xfId="2" applyFont="1" applyBorder="1" applyAlignment="1" applyProtection="1">
      <alignment horizontal="left" vertical="center"/>
      <protection hidden="1"/>
    </xf>
    <xf numFmtId="176" fontId="22" fillId="0" borderId="131" xfId="2" applyNumberFormat="1" applyFont="1" applyBorder="1" applyAlignment="1" applyProtection="1">
      <alignment vertical="center" shrinkToFit="1"/>
      <protection hidden="1"/>
    </xf>
    <xf numFmtId="0" fontId="13" fillId="0" borderId="131" xfId="2" applyFont="1" applyBorder="1" applyAlignment="1" applyProtection="1">
      <alignment vertical="center"/>
      <protection hidden="1"/>
    </xf>
    <xf numFmtId="0" fontId="13" fillId="8" borderId="200" xfId="2" applyFont="1" applyFill="1" applyBorder="1" applyAlignment="1" applyProtection="1">
      <alignment horizontal="center" vertical="center" shrinkToFit="1"/>
      <protection hidden="1"/>
    </xf>
    <xf numFmtId="0" fontId="13" fillId="0" borderId="26" xfId="2" applyFont="1" applyBorder="1" applyAlignment="1" applyProtection="1">
      <alignment horizontal="right" vertical="center"/>
      <protection hidden="1"/>
    </xf>
    <xf numFmtId="0" fontId="13" fillId="0" borderId="41" xfId="2" applyFont="1" applyBorder="1" applyAlignment="1" applyProtection="1">
      <alignment horizontal="right" vertical="center"/>
      <protection hidden="1"/>
    </xf>
    <xf numFmtId="0" fontId="13" fillId="0" borderId="33" xfId="2" applyFont="1" applyBorder="1" applyAlignment="1" applyProtection="1">
      <alignment horizontal="right" vertical="center"/>
      <protection hidden="1"/>
    </xf>
    <xf numFmtId="0" fontId="13" fillId="0" borderId="98" xfId="2" applyFont="1" applyBorder="1" applyAlignment="1" applyProtection="1">
      <alignment horizontal="right" vertical="center"/>
      <protection hidden="1"/>
    </xf>
    <xf numFmtId="0" fontId="13" fillId="0" borderId="135" xfId="2" applyFont="1" applyBorder="1" applyAlignment="1" applyProtection="1">
      <alignment horizontal="right" vertical="center"/>
      <protection hidden="1"/>
    </xf>
    <xf numFmtId="0" fontId="13" fillId="0" borderId="134" xfId="2" applyFont="1" applyBorder="1" applyAlignment="1" applyProtection="1">
      <alignment horizontal="center" vertical="center"/>
      <protection hidden="1"/>
    </xf>
    <xf numFmtId="0" fontId="13" fillId="0" borderId="188" xfId="2" applyFont="1" applyBorder="1" applyAlignment="1" applyProtection="1">
      <alignment horizontal="center" vertical="center"/>
      <protection hidden="1"/>
    </xf>
    <xf numFmtId="0" fontId="13" fillId="0" borderId="135" xfId="2" applyFont="1" applyBorder="1" applyAlignment="1" applyProtection="1">
      <alignment horizontal="center" vertical="center"/>
      <protection hidden="1"/>
    </xf>
    <xf numFmtId="0" fontId="8" fillId="0" borderId="16" xfId="2" applyFont="1" applyBorder="1" applyAlignment="1" applyProtection="1">
      <alignment horizontal="center" vertical="center"/>
      <protection hidden="1"/>
    </xf>
    <xf numFmtId="49" fontId="6" fillId="0" borderId="9" xfId="2" applyNumberFormat="1" applyFont="1" applyBorder="1" applyAlignment="1" applyProtection="1">
      <alignment horizontal="left" vertical="center" shrinkToFit="1"/>
      <protection hidden="1"/>
    </xf>
    <xf numFmtId="0" fontId="6" fillId="0" borderId="29" xfId="2" applyFont="1" applyBorder="1" applyAlignment="1" applyProtection="1">
      <alignment horizontal="center" vertical="center" shrinkToFit="1"/>
      <protection hidden="1"/>
    </xf>
    <xf numFmtId="49" fontId="6" fillId="0" borderId="28" xfId="2" applyNumberFormat="1" applyFont="1" applyBorder="1" applyAlignment="1" applyProtection="1">
      <alignment horizontal="center" vertical="center"/>
      <protection hidden="1"/>
    </xf>
    <xf numFmtId="49" fontId="6" fillId="0" borderId="8" xfId="2" applyNumberFormat="1" applyFont="1" applyBorder="1" applyAlignment="1" applyProtection="1">
      <alignment horizontal="left" vertical="center" shrinkToFit="1"/>
      <protection hidden="1"/>
    </xf>
    <xf numFmtId="49" fontId="6" fillId="0" borderId="11" xfId="2" quotePrefix="1" applyNumberFormat="1" applyFont="1" applyBorder="1" applyAlignment="1" applyProtection="1">
      <alignment horizontal="center" vertical="center"/>
      <protection hidden="1"/>
    </xf>
    <xf numFmtId="49" fontId="6" fillId="0" borderId="36" xfId="2" quotePrefix="1" applyNumberFormat="1" applyFont="1" applyBorder="1" applyAlignment="1" applyProtection="1">
      <alignment horizontal="center" vertical="center"/>
      <protection hidden="1"/>
    </xf>
    <xf numFmtId="0" fontId="59"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0" xfId="0" applyFont="1" applyProtection="1">
      <alignment vertical="center"/>
      <protection hidden="1"/>
    </xf>
    <xf numFmtId="0" fontId="44" fillId="0" borderId="0" xfId="2" applyFont="1" applyAlignment="1" applyProtection="1">
      <alignment vertical="center" wrapText="1"/>
      <protection hidden="1"/>
    </xf>
    <xf numFmtId="0" fontId="43" fillId="0" borderId="6" xfId="2" applyFont="1" applyBorder="1" applyAlignment="1" applyProtection="1">
      <alignment vertical="center" wrapText="1"/>
      <protection hidden="1"/>
    </xf>
    <xf numFmtId="0" fontId="44" fillId="0" borderId="6" xfId="2" applyFont="1" applyBorder="1" applyAlignment="1" applyProtection="1">
      <alignment vertical="center" wrapText="1"/>
      <protection hidden="1"/>
    </xf>
    <xf numFmtId="0" fontId="6" fillId="0" borderId="0" xfId="2" applyFont="1" applyAlignment="1" applyProtection="1">
      <alignment vertical="center"/>
      <protection hidden="1"/>
    </xf>
    <xf numFmtId="0" fontId="44" fillId="0" borderId="0" xfId="2" applyFont="1" applyAlignment="1" applyProtection="1">
      <alignment horizontal="center" vertical="center" wrapText="1"/>
      <protection hidden="1"/>
    </xf>
    <xf numFmtId="49" fontId="24" fillId="16" borderId="189" xfId="2" applyNumberFormat="1" applyFont="1" applyFill="1" applyBorder="1" applyAlignment="1" applyProtection="1">
      <alignment horizontal="center" vertical="center"/>
      <protection hidden="1"/>
    </xf>
    <xf numFmtId="49" fontId="24" fillId="16" borderId="190" xfId="2" quotePrefix="1" applyNumberFormat="1" applyFont="1" applyFill="1" applyBorder="1" applyAlignment="1" applyProtection="1">
      <alignment horizontal="center" vertical="center"/>
      <protection hidden="1"/>
    </xf>
    <xf numFmtId="0" fontId="64" fillId="25" borderId="1" xfId="0" applyFont="1" applyFill="1" applyBorder="1" applyAlignment="1">
      <alignment horizontal="center" vertical="center" wrapText="1"/>
    </xf>
    <xf numFmtId="0" fontId="45" fillId="2" borderId="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3" borderId="1" xfId="1" applyFont="1" applyFill="1" applyBorder="1" applyAlignment="1">
      <alignment horizontal="center" vertical="center"/>
    </xf>
    <xf numFmtId="0" fontId="45" fillId="3" borderId="1" xfId="1" applyFont="1" applyFill="1" applyBorder="1" applyAlignment="1">
      <alignment horizontal="center" vertical="center" wrapText="1"/>
    </xf>
    <xf numFmtId="0" fontId="64" fillId="17" borderId="1" xfId="0" applyFont="1" applyFill="1" applyBorder="1" applyAlignment="1">
      <alignment horizontal="center" vertical="center"/>
    </xf>
    <xf numFmtId="0" fontId="64" fillId="17" borderId="1" xfId="0" applyFont="1" applyFill="1" applyBorder="1">
      <alignment vertical="center"/>
    </xf>
    <xf numFmtId="0" fontId="64" fillId="0" borderId="0" xfId="0" applyFont="1">
      <alignment vertical="center"/>
    </xf>
    <xf numFmtId="0" fontId="64" fillId="4" borderId="1" xfId="0" applyFont="1" applyFill="1" applyBorder="1" applyAlignment="1">
      <alignment horizontal="center" vertical="center"/>
    </xf>
    <xf numFmtId="0" fontId="64" fillId="0" borderId="0" xfId="0" applyFont="1" applyAlignment="1">
      <alignment horizontal="center" vertical="center"/>
    </xf>
    <xf numFmtId="0" fontId="64" fillId="5" borderId="1" xfId="0" applyFont="1" applyFill="1" applyBorder="1" applyAlignment="1">
      <alignment horizontal="center" vertical="center"/>
    </xf>
    <xf numFmtId="0" fontId="24" fillId="22" borderId="117" xfId="2" applyFont="1" applyFill="1" applyBorder="1" applyAlignment="1" applyProtection="1">
      <alignment horizontal="left" vertical="center" shrinkToFit="1"/>
      <protection locked="0"/>
    </xf>
    <xf numFmtId="0" fontId="24" fillId="22" borderId="121" xfId="2" applyFont="1" applyFill="1" applyBorder="1" applyAlignment="1" applyProtection="1">
      <alignment horizontal="center" vertical="center"/>
      <protection locked="0"/>
    </xf>
    <xf numFmtId="0" fontId="24" fillId="22" borderId="105" xfId="2" applyFont="1" applyFill="1" applyBorder="1" applyAlignment="1" applyProtection="1">
      <alignment horizontal="left" vertical="center" shrinkToFit="1"/>
      <protection locked="0"/>
    </xf>
    <xf numFmtId="0" fontId="24" fillId="22" borderId="109" xfId="2" applyFont="1" applyFill="1" applyBorder="1" applyAlignment="1" applyProtection="1">
      <alignment horizontal="center" vertical="center"/>
      <protection locked="0"/>
    </xf>
    <xf numFmtId="0" fontId="24" fillId="22" borderId="109" xfId="2" quotePrefix="1" applyFont="1" applyFill="1" applyBorder="1" applyAlignment="1" applyProtection="1">
      <alignment horizontal="center" vertical="center"/>
      <protection locked="0"/>
    </xf>
    <xf numFmtId="0" fontId="24" fillId="22" borderId="111" xfId="2" applyFont="1" applyFill="1" applyBorder="1" applyAlignment="1" applyProtection="1">
      <alignment horizontal="left" vertical="center" shrinkToFit="1"/>
      <protection locked="0"/>
    </xf>
    <xf numFmtId="0" fontId="24" fillId="22" borderId="115" xfId="2" quotePrefix="1" applyFont="1" applyFill="1" applyBorder="1" applyAlignment="1" applyProtection="1">
      <alignment horizontal="center" vertical="center"/>
      <protection locked="0"/>
    </xf>
    <xf numFmtId="0" fontId="24" fillId="22" borderId="99" xfId="2" applyFont="1" applyFill="1" applyBorder="1" applyAlignment="1" applyProtection="1">
      <alignment horizontal="left" vertical="center" shrinkToFit="1"/>
      <protection locked="0"/>
    </xf>
    <xf numFmtId="0" fontId="24" fillId="22" borderId="103" xfId="2" applyFont="1" applyFill="1" applyBorder="1" applyAlignment="1" applyProtection="1">
      <alignment horizontal="center" vertical="center"/>
      <protection locked="0"/>
    </xf>
    <xf numFmtId="0" fontId="24" fillId="27" borderId="117" xfId="2" applyFont="1" applyFill="1" applyBorder="1" applyAlignment="1" applyProtection="1">
      <alignment horizontal="left" vertical="center" shrinkToFit="1"/>
      <protection locked="0"/>
    </xf>
    <xf numFmtId="49" fontId="24" fillId="27" borderId="122" xfId="2" quotePrefix="1" applyNumberFormat="1" applyFont="1" applyFill="1" applyBorder="1" applyAlignment="1" applyProtection="1">
      <alignment horizontal="center" vertical="center"/>
      <protection locked="0"/>
    </xf>
    <xf numFmtId="0" fontId="24" fillId="27" borderId="105" xfId="2" applyFont="1" applyFill="1" applyBorder="1" applyAlignment="1" applyProtection="1">
      <alignment horizontal="left" vertical="center" shrinkToFit="1"/>
      <protection locked="0"/>
    </xf>
    <xf numFmtId="49" fontId="24" fillId="27" borderId="110" xfId="2" quotePrefix="1" applyNumberFormat="1" applyFont="1" applyFill="1" applyBorder="1" applyAlignment="1" applyProtection="1">
      <alignment horizontal="center" vertical="center"/>
      <protection locked="0"/>
    </xf>
    <xf numFmtId="0" fontId="24" fillId="27" borderId="111" xfId="2" applyFont="1" applyFill="1" applyBorder="1" applyAlignment="1" applyProtection="1">
      <alignment horizontal="left" vertical="center" shrinkToFit="1"/>
      <protection locked="0"/>
    </xf>
    <xf numFmtId="49" fontId="24" fillId="27" borderId="116" xfId="2" quotePrefix="1" applyNumberFormat="1" applyFont="1" applyFill="1" applyBorder="1" applyAlignment="1" applyProtection="1">
      <alignment horizontal="center" vertical="center"/>
      <protection locked="0"/>
    </xf>
    <xf numFmtId="0" fontId="24" fillId="27" borderId="99" xfId="2" applyFont="1" applyFill="1" applyBorder="1" applyAlignment="1" applyProtection="1">
      <alignment horizontal="left" vertical="center" shrinkToFit="1"/>
      <protection locked="0"/>
    </xf>
    <xf numFmtId="49" fontId="24" fillId="27" borderId="104" xfId="2" quotePrefix="1" applyNumberFormat="1" applyFont="1" applyFill="1" applyBorder="1" applyAlignment="1" applyProtection="1">
      <alignment horizontal="center" vertical="center"/>
      <protection locked="0"/>
    </xf>
    <xf numFmtId="49" fontId="24" fillId="27" borderId="186" xfId="2" quotePrefix="1" applyNumberFormat="1" applyFont="1" applyFill="1" applyBorder="1" applyAlignment="1" applyProtection="1">
      <alignment horizontal="center" vertical="center"/>
      <protection locked="0"/>
    </xf>
    <xf numFmtId="0" fontId="24" fillId="26" borderId="105" xfId="2" applyFont="1" applyFill="1" applyBorder="1" applyAlignment="1" applyProtection="1">
      <alignment horizontal="left" vertical="center" shrinkToFit="1"/>
      <protection locked="0"/>
    </xf>
    <xf numFmtId="0" fontId="24" fillId="26" borderId="111" xfId="2" applyFont="1" applyFill="1" applyBorder="1" applyAlignment="1" applyProtection="1">
      <alignment horizontal="left" vertical="center" shrinkToFit="1"/>
      <protection locked="0"/>
    </xf>
    <xf numFmtId="0" fontId="24" fillId="26" borderId="99" xfId="2" quotePrefix="1" applyFont="1" applyFill="1" applyBorder="1" applyAlignment="1" applyProtection="1">
      <alignment horizontal="left" vertical="center" shrinkToFit="1"/>
      <protection locked="0"/>
    </xf>
    <xf numFmtId="0" fontId="24" fillId="26" borderId="181" xfId="2" applyFont="1" applyFill="1" applyBorder="1" applyAlignment="1" applyProtection="1">
      <alignment horizontal="left" vertical="center" shrinkToFit="1"/>
      <protection locked="0"/>
    </xf>
    <xf numFmtId="0" fontId="65" fillId="0" borderId="0" xfId="0" applyFont="1" applyProtection="1">
      <alignment vertical="center"/>
      <protection hidden="1"/>
    </xf>
    <xf numFmtId="0" fontId="48" fillId="20" borderId="50" xfId="0" applyFont="1" applyFill="1" applyBorder="1" applyProtection="1">
      <alignment vertical="center"/>
      <protection hidden="1"/>
    </xf>
    <xf numFmtId="0" fontId="48" fillId="20" borderId="52" xfId="0" applyFont="1" applyFill="1" applyBorder="1" applyProtection="1">
      <alignment vertical="center"/>
      <protection hidden="1"/>
    </xf>
    <xf numFmtId="0" fontId="40" fillId="20" borderId="2" xfId="0" applyFont="1" applyFill="1" applyBorder="1" applyProtection="1">
      <alignment vertical="center"/>
      <protection hidden="1"/>
    </xf>
    <xf numFmtId="0" fontId="40" fillId="20" borderId="3" xfId="0" applyFont="1" applyFill="1" applyBorder="1" applyAlignment="1" applyProtection="1">
      <alignment horizontal="center" vertical="center"/>
      <protection hidden="1"/>
    </xf>
    <xf numFmtId="0" fontId="66" fillId="20" borderId="50" xfId="0" applyFont="1" applyFill="1" applyBorder="1" applyAlignment="1" applyProtection="1">
      <alignment horizontal="center" vertical="center"/>
      <protection hidden="1"/>
    </xf>
    <xf numFmtId="0" fontId="67" fillId="20" borderId="155" xfId="0" applyFont="1" applyFill="1" applyBorder="1" applyAlignment="1" applyProtection="1">
      <alignment horizontal="center" vertical="center"/>
      <protection hidden="1"/>
    </xf>
    <xf numFmtId="0" fontId="67" fillId="20" borderId="75" xfId="0" applyFont="1" applyFill="1" applyBorder="1" applyAlignment="1" applyProtection="1">
      <alignment horizontal="left" vertical="center"/>
      <protection hidden="1"/>
    </xf>
    <xf numFmtId="0" fontId="67" fillId="20" borderId="74" xfId="0" applyFont="1" applyFill="1" applyBorder="1" applyAlignment="1" applyProtection="1">
      <alignment horizontal="center" vertical="center"/>
      <protection hidden="1"/>
    </xf>
    <xf numFmtId="0" fontId="68" fillId="20" borderId="157" xfId="0" applyFont="1" applyFill="1" applyBorder="1" applyAlignment="1" applyProtection="1">
      <alignment horizontal="center" vertical="center"/>
      <protection hidden="1"/>
    </xf>
    <xf numFmtId="0" fontId="67" fillId="20" borderId="159" xfId="0" applyFont="1" applyFill="1" applyBorder="1" applyAlignment="1" applyProtection="1">
      <alignment horizontal="center" vertical="center"/>
      <protection hidden="1"/>
    </xf>
    <xf numFmtId="0" fontId="67" fillId="20" borderId="80" xfId="0" applyFont="1" applyFill="1" applyBorder="1" applyAlignment="1" applyProtection="1">
      <alignment horizontal="left" vertical="center"/>
      <protection hidden="1"/>
    </xf>
    <xf numFmtId="0" fontId="67" fillId="20" borderId="79" xfId="0" applyFont="1" applyFill="1" applyBorder="1" applyAlignment="1" applyProtection="1">
      <alignment horizontal="center" vertical="center"/>
      <protection hidden="1"/>
    </xf>
    <xf numFmtId="0" fontId="68" fillId="20" borderId="142" xfId="0" applyFont="1" applyFill="1" applyBorder="1" applyAlignment="1" applyProtection="1">
      <alignment horizontal="center" vertical="center"/>
      <protection hidden="1"/>
    </xf>
    <xf numFmtId="0" fontId="24" fillId="20" borderId="143" xfId="0" applyFont="1" applyFill="1" applyBorder="1" applyAlignment="1" applyProtection="1">
      <alignment horizontal="left" vertical="center"/>
      <protection hidden="1"/>
    </xf>
    <xf numFmtId="49" fontId="41" fillId="16" borderId="9" xfId="2" applyNumberFormat="1" applyFont="1" applyFill="1" applyBorder="1" applyAlignment="1" applyProtection="1">
      <alignment horizontal="right" vertical="center"/>
      <protection hidden="1"/>
    </xf>
    <xf numFmtId="49" fontId="24" fillId="16" borderId="9" xfId="2" applyNumberFormat="1" applyFont="1" applyFill="1" applyBorder="1" applyAlignment="1" applyProtection="1">
      <alignment horizontal="left" vertical="center" shrinkToFit="1"/>
      <protection hidden="1"/>
    </xf>
    <xf numFmtId="49" fontId="41" fillId="16" borderId="136" xfId="2" applyNumberFormat="1" applyFont="1" applyFill="1" applyBorder="1" applyAlignment="1" applyProtection="1">
      <alignment horizontal="right" vertical="center"/>
      <protection hidden="1"/>
    </xf>
    <xf numFmtId="49" fontId="24" fillId="16" borderId="136" xfId="2" applyNumberFormat="1" applyFont="1" applyFill="1" applyBorder="1" applyAlignment="1" applyProtection="1">
      <alignment horizontal="left" vertical="center" shrinkToFit="1"/>
      <protection hidden="1"/>
    </xf>
    <xf numFmtId="49" fontId="41" fillId="16" borderId="9" xfId="2" applyNumberFormat="1" applyFont="1" applyFill="1" applyBorder="1" applyAlignment="1" applyProtection="1">
      <alignment horizontal="right" vertical="center" indent="1"/>
      <protection hidden="1"/>
    </xf>
    <xf numFmtId="49" fontId="41" fillId="16" borderId="136" xfId="2" applyNumberFormat="1" applyFont="1" applyFill="1" applyBorder="1" applyAlignment="1" applyProtection="1">
      <alignment horizontal="right" vertical="center" indent="1"/>
      <protection hidden="1"/>
    </xf>
    <xf numFmtId="49" fontId="24" fillId="16" borderId="133" xfId="2" applyNumberFormat="1" applyFont="1" applyFill="1" applyBorder="1" applyAlignment="1" applyProtection="1">
      <alignment horizontal="left" vertical="center" shrinkToFit="1"/>
      <protection hidden="1"/>
    </xf>
    <xf numFmtId="49" fontId="41" fillId="26" borderId="120" xfId="2" applyNumberFormat="1" applyFont="1" applyFill="1" applyBorder="1" applyAlignment="1" applyProtection="1">
      <alignment horizontal="right" vertical="center" indent="1"/>
      <protection locked="0"/>
    </xf>
    <xf numFmtId="49" fontId="24" fillId="26" borderId="122" xfId="2" applyNumberFormat="1" applyFont="1" applyFill="1" applyBorder="1" applyAlignment="1" applyProtection="1">
      <alignment horizontal="left" vertical="center"/>
      <protection locked="0"/>
    </xf>
    <xf numFmtId="49" fontId="41" fillId="26" borderId="108" xfId="2" applyNumberFormat="1" applyFont="1" applyFill="1" applyBorder="1" applyAlignment="1" applyProtection="1">
      <alignment horizontal="right" vertical="center" indent="1"/>
      <protection locked="0"/>
    </xf>
    <xf numFmtId="49" fontId="24" fillId="26" borderId="110" xfId="2" applyNumberFormat="1" applyFont="1" applyFill="1" applyBorder="1" applyAlignment="1" applyProtection="1">
      <alignment horizontal="left" vertical="center"/>
      <protection locked="0"/>
    </xf>
    <xf numFmtId="49" fontId="41" fillId="26" borderId="114" xfId="2" applyNumberFormat="1" applyFont="1" applyFill="1" applyBorder="1" applyAlignment="1" applyProtection="1">
      <alignment horizontal="right" vertical="center" indent="1"/>
      <protection locked="0"/>
    </xf>
    <xf numFmtId="49" fontId="24" fillId="26" borderId="116" xfId="2" applyNumberFormat="1" applyFont="1" applyFill="1" applyBorder="1" applyAlignment="1" applyProtection="1">
      <alignment horizontal="left" vertical="center"/>
      <protection locked="0"/>
    </xf>
    <xf numFmtId="49" fontId="41" fillId="26" borderId="102" xfId="2" applyNumberFormat="1" applyFont="1" applyFill="1" applyBorder="1" applyAlignment="1" applyProtection="1">
      <alignment horizontal="right" vertical="center" indent="1"/>
      <protection locked="0"/>
    </xf>
    <xf numFmtId="49" fontId="24" fillId="26" borderId="104" xfId="2" applyNumberFormat="1" applyFont="1" applyFill="1" applyBorder="1" applyAlignment="1" applyProtection="1">
      <alignment horizontal="left" vertical="center"/>
      <protection locked="0"/>
    </xf>
    <xf numFmtId="49" fontId="24" fillId="26" borderId="110" xfId="2" applyNumberFormat="1" applyFont="1" applyFill="1" applyBorder="1" applyAlignment="1" applyProtection="1">
      <alignment horizontal="left" vertical="center" shrinkToFit="1"/>
      <protection locked="0"/>
    </xf>
    <xf numFmtId="49" fontId="24" fillId="26" borderId="116" xfId="2" applyNumberFormat="1" applyFont="1" applyFill="1" applyBorder="1" applyAlignment="1" applyProtection="1">
      <alignment horizontal="left" vertical="center" shrinkToFit="1"/>
      <protection locked="0"/>
    </xf>
    <xf numFmtId="49" fontId="41" fillId="26" borderId="184" xfId="2" applyNumberFormat="1" applyFont="1" applyFill="1" applyBorder="1" applyAlignment="1" applyProtection="1">
      <alignment horizontal="right" vertical="center" indent="1"/>
      <protection locked="0"/>
    </xf>
    <xf numFmtId="49" fontId="24" fillId="26" borderId="186" xfId="2" applyNumberFormat="1" applyFont="1" applyFill="1" applyBorder="1" applyAlignment="1" applyProtection="1">
      <alignment horizontal="left" vertical="center" shrinkToFit="1"/>
      <protection locked="0"/>
    </xf>
    <xf numFmtId="0" fontId="6" fillId="20" borderId="1" xfId="0" applyFont="1" applyFill="1" applyBorder="1" applyProtection="1">
      <alignment vertical="center"/>
      <protection hidden="1"/>
    </xf>
    <xf numFmtId="0" fontId="6" fillId="20" borderId="2" xfId="0" applyFont="1" applyFill="1" applyBorder="1" applyProtection="1">
      <alignment vertical="center"/>
      <protection hidden="1"/>
    </xf>
    <xf numFmtId="0" fontId="6" fillId="20" borderId="3" xfId="0" applyFont="1" applyFill="1" applyBorder="1" applyProtection="1">
      <alignment vertical="center"/>
      <protection hidden="1"/>
    </xf>
    <xf numFmtId="0" fontId="6" fillId="20" borderId="4" xfId="0" applyFont="1" applyFill="1" applyBorder="1" applyProtection="1">
      <alignment vertical="center"/>
      <protection hidden="1"/>
    </xf>
    <xf numFmtId="0" fontId="24" fillId="20" borderId="1" xfId="0" applyFont="1" applyFill="1" applyBorder="1" applyProtection="1">
      <alignment vertical="center"/>
      <protection hidden="1"/>
    </xf>
    <xf numFmtId="0" fontId="24" fillId="20" borderId="213" xfId="0" applyFont="1" applyFill="1" applyBorder="1" applyAlignment="1" applyProtection="1">
      <alignment horizontal="center" vertical="center"/>
      <protection hidden="1"/>
    </xf>
    <xf numFmtId="0" fontId="24" fillId="20" borderId="61" xfId="0" applyFont="1" applyFill="1" applyBorder="1" applyAlignment="1" applyProtection="1">
      <alignment horizontal="center" vertical="center"/>
      <protection hidden="1"/>
    </xf>
    <xf numFmtId="0" fontId="24" fillId="20" borderId="212" xfId="0" applyFont="1" applyFill="1" applyBorder="1" applyAlignment="1" applyProtection="1">
      <alignment horizontal="center" vertical="center"/>
      <protection hidden="1"/>
    </xf>
    <xf numFmtId="0" fontId="24" fillId="20" borderId="38" xfId="0" applyFont="1" applyFill="1" applyBorder="1" applyAlignment="1" applyProtection="1">
      <alignment horizontal="center" vertical="center"/>
      <protection hidden="1"/>
    </xf>
    <xf numFmtId="0" fontId="24" fillId="20" borderId="34" xfId="0" applyFont="1" applyFill="1" applyBorder="1" applyAlignment="1" applyProtection="1">
      <alignment horizontal="center" vertical="center"/>
      <protection hidden="1"/>
    </xf>
    <xf numFmtId="0" fontId="24" fillId="20" borderId="9" xfId="0" applyFont="1" applyFill="1" applyBorder="1" applyAlignment="1" applyProtection="1">
      <alignment horizontal="center" vertical="center"/>
      <protection hidden="1"/>
    </xf>
    <xf numFmtId="0" fontId="62" fillId="0" borderId="82" xfId="2" applyFont="1" applyBorder="1" applyAlignment="1" applyProtection="1">
      <alignment horizontal="center" vertical="top"/>
      <protection hidden="1"/>
    </xf>
    <xf numFmtId="0" fontId="62" fillId="0" borderId="154" xfId="2" applyFont="1" applyBorder="1" applyAlignment="1" applyProtection="1">
      <alignment horizontal="center" vertical="top"/>
      <protection hidden="1"/>
    </xf>
    <xf numFmtId="49" fontId="24" fillId="0" borderId="120" xfId="2" applyNumberFormat="1" applyFont="1" applyBorder="1" applyAlignment="1" applyProtection="1">
      <alignment horizontal="left" vertical="center" shrinkToFit="1"/>
      <protection locked="0"/>
    </xf>
    <xf numFmtId="49" fontId="24" fillId="0" borderId="108" xfId="2" applyNumberFormat="1" applyFont="1" applyBorder="1" applyAlignment="1" applyProtection="1">
      <alignment horizontal="left" vertical="center" shrinkToFit="1"/>
      <protection locked="0"/>
    </xf>
    <xf numFmtId="49" fontId="24" fillId="0" borderId="114" xfId="2" applyNumberFormat="1" applyFont="1" applyBorder="1" applyAlignment="1" applyProtection="1">
      <alignment horizontal="left" vertical="center" shrinkToFit="1"/>
      <protection locked="0"/>
    </xf>
    <xf numFmtId="49" fontId="24" fillId="0" borderId="102" xfId="2" applyNumberFormat="1" applyFont="1" applyBorder="1" applyAlignment="1" applyProtection="1">
      <alignment horizontal="left" vertical="center" shrinkToFit="1"/>
      <protection locked="0"/>
    </xf>
    <xf numFmtId="49" fontId="24" fillId="0" borderId="184" xfId="2" applyNumberFormat="1" applyFont="1" applyBorder="1" applyAlignment="1" applyProtection="1">
      <alignment horizontal="left" vertical="center" shrinkToFit="1"/>
      <protection locked="0"/>
    </xf>
    <xf numFmtId="49" fontId="24" fillId="0" borderId="118" xfId="2" applyNumberFormat="1" applyFont="1" applyBorder="1" applyAlignment="1" applyProtection="1">
      <alignment horizontal="left" vertical="center" shrinkToFit="1"/>
      <protection locked="0"/>
    </xf>
    <xf numFmtId="49" fontId="24" fillId="0" borderId="119" xfId="2" applyNumberFormat="1" applyFont="1" applyBorder="1" applyAlignment="1" applyProtection="1">
      <alignment horizontal="left" vertical="center" shrinkToFit="1"/>
      <protection locked="0"/>
    </xf>
    <xf numFmtId="49" fontId="24" fillId="0" borderId="106" xfId="2" applyNumberFormat="1" applyFont="1" applyBorder="1" applyAlignment="1" applyProtection="1">
      <alignment horizontal="left" vertical="center" shrinkToFit="1"/>
      <protection locked="0"/>
    </xf>
    <xf numFmtId="49" fontId="24" fillId="0" borderId="107" xfId="2" applyNumberFormat="1" applyFont="1" applyBorder="1" applyAlignment="1" applyProtection="1">
      <alignment horizontal="left" vertical="center" shrinkToFit="1"/>
      <protection locked="0"/>
    </xf>
    <xf numFmtId="49" fontId="24" fillId="0" borderId="112" xfId="2" applyNumberFormat="1" applyFont="1" applyBorder="1" applyAlignment="1" applyProtection="1">
      <alignment horizontal="left" vertical="center" shrinkToFit="1"/>
      <protection locked="0"/>
    </xf>
    <xf numFmtId="49" fontId="24" fillId="0" borderId="113" xfId="2" applyNumberFormat="1" applyFont="1" applyBorder="1" applyAlignment="1" applyProtection="1">
      <alignment horizontal="left" vertical="center" shrinkToFit="1"/>
      <protection locked="0"/>
    </xf>
    <xf numFmtId="49" fontId="24" fillId="0" borderId="100" xfId="2" applyNumberFormat="1" applyFont="1" applyBorder="1" applyAlignment="1" applyProtection="1">
      <alignment horizontal="left" vertical="center" shrinkToFit="1"/>
      <protection locked="0"/>
    </xf>
    <xf numFmtId="49" fontId="24" fillId="0" borderId="101" xfId="2" applyNumberFormat="1" applyFont="1" applyBorder="1" applyAlignment="1" applyProtection="1">
      <alignment horizontal="left" vertical="center" shrinkToFit="1"/>
      <protection locked="0"/>
    </xf>
    <xf numFmtId="49" fontId="24" fillId="0" borderId="182" xfId="2" applyNumberFormat="1" applyFont="1" applyBorder="1" applyAlignment="1" applyProtection="1">
      <alignment horizontal="left" vertical="center" shrinkToFit="1"/>
      <protection locked="0"/>
    </xf>
    <xf numFmtId="49" fontId="24" fillId="0" borderId="183" xfId="2" applyNumberFormat="1" applyFont="1" applyBorder="1" applyAlignment="1" applyProtection="1">
      <alignment horizontal="left" vertical="center" shrinkToFit="1"/>
      <protection locked="0"/>
    </xf>
    <xf numFmtId="0" fontId="59" fillId="19" borderId="0" xfId="2" applyFont="1" applyFill="1" applyAlignment="1" applyProtection="1">
      <alignment horizontal="left" vertical="center"/>
      <protection hidden="1"/>
    </xf>
    <xf numFmtId="0" fontId="59" fillId="19" borderId="31" xfId="2" applyFont="1" applyFill="1" applyBorder="1" applyAlignment="1" applyProtection="1">
      <alignment horizontal="left" vertical="center"/>
      <protection hidden="1"/>
    </xf>
    <xf numFmtId="0" fontId="63" fillId="20" borderId="50" xfId="2" applyFont="1" applyFill="1" applyBorder="1" applyAlignment="1" applyProtection="1">
      <alignment vertical="center"/>
      <protection hidden="1"/>
    </xf>
    <xf numFmtId="0" fontId="63" fillId="20" borderId="52" xfId="2" applyFont="1" applyFill="1" applyBorder="1" applyAlignment="1" applyProtection="1">
      <alignment vertical="center"/>
      <protection hidden="1"/>
    </xf>
    <xf numFmtId="0" fontId="63" fillId="20" borderId="96" xfId="2" applyFont="1" applyFill="1" applyBorder="1" applyAlignment="1" applyProtection="1">
      <alignment vertical="center"/>
      <protection hidden="1"/>
    </xf>
    <xf numFmtId="0" fontId="63" fillId="20" borderId="97" xfId="2" applyFont="1" applyFill="1" applyBorder="1" applyAlignment="1" applyProtection="1">
      <alignment vertical="center"/>
      <protection hidden="1"/>
    </xf>
    <xf numFmtId="0" fontId="51" fillId="20" borderId="74" xfId="2" applyFont="1" applyFill="1" applyBorder="1" applyAlignment="1" applyProtection="1">
      <alignment horizontal="right" vertical="center" wrapText="1"/>
      <protection hidden="1"/>
    </xf>
    <xf numFmtId="0" fontId="0" fillId="20" borderId="73" xfId="0" applyFill="1" applyBorder="1" applyProtection="1">
      <alignment vertical="center"/>
      <protection hidden="1"/>
    </xf>
    <xf numFmtId="0" fontId="33" fillId="20" borderId="75" xfId="0" applyFont="1" applyFill="1" applyBorder="1" applyProtection="1">
      <alignment vertical="center"/>
      <protection hidden="1"/>
    </xf>
    <xf numFmtId="0" fontId="33" fillId="20" borderId="132" xfId="0" applyFont="1" applyFill="1" applyBorder="1" applyProtection="1">
      <alignment vertical="center"/>
      <protection hidden="1"/>
    </xf>
    <xf numFmtId="0" fontId="55" fillId="20" borderId="140" xfId="0" applyFont="1" applyFill="1" applyBorder="1" applyAlignment="1" applyProtection="1">
      <alignment horizontal="right" vertical="center"/>
      <protection hidden="1"/>
    </xf>
    <xf numFmtId="0" fontId="0" fillId="20" borderId="164" xfId="0" applyFill="1" applyBorder="1" applyProtection="1">
      <alignment vertical="center"/>
      <protection hidden="1"/>
    </xf>
    <xf numFmtId="0" fontId="33" fillId="20" borderId="146" xfId="0" applyFont="1" applyFill="1" applyBorder="1" applyProtection="1">
      <alignment vertical="center"/>
      <protection hidden="1"/>
    </xf>
    <xf numFmtId="0" fontId="38" fillId="20" borderId="164" xfId="0" applyFont="1" applyFill="1" applyBorder="1" applyProtection="1">
      <alignment vertical="center"/>
      <protection hidden="1"/>
    </xf>
    <xf numFmtId="0" fontId="39" fillId="20" borderId="164" xfId="0" applyFont="1" applyFill="1" applyBorder="1" applyProtection="1">
      <alignment vertical="center"/>
      <protection hidden="1"/>
    </xf>
    <xf numFmtId="0" fontId="55" fillId="20" borderId="79" xfId="0" applyFont="1" applyFill="1" applyBorder="1" applyAlignment="1" applyProtection="1">
      <alignment horizontal="right" vertical="center"/>
      <protection hidden="1"/>
    </xf>
    <xf numFmtId="0" fontId="61" fillId="19" borderId="32" xfId="2" applyFont="1" applyFill="1" applyBorder="1" applyAlignment="1" applyProtection="1">
      <alignment horizontal="left" vertical="center"/>
      <protection hidden="1"/>
    </xf>
    <xf numFmtId="0" fontId="41" fillId="20" borderId="51" xfId="2" applyFont="1" applyFill="1" applyBorder="1" applyAlignment="1" applyProtection="1">
      <alignment vertical="center"/>
      <protection hidden="1"/>
    </xf>
    <xf numFmtId="0" fontId="61" fillId="20" borderId="165" xfId="2" applyFont="1" applyFill="1" applyBorder="1" applyAlignment="1" applyProtection="1">
      <alignment vertical="center"/>
      <protection hidden="1"/>
    </xf>
    <xf numFmtId="49" fontId="9" fillId="21" borderId="125" xfId="2" applyNumberFormat="1" applyFont="1" applyFill="1" applyBorder="1" applyAlignment="1" applyProtection="1">
      <alignment horizontal="center" vertical="center"/>
      <protection hidden="1"/>
    </xf>
    <xf numFmtId="0" fontId="48" fillId="0" borderId="0" xfId="0" applyFont="1" applyAlignment="1" applyProtection="1">
      <alignment vertical="center" wrapText="1"/>
      <protection hidden="1"/>
    </xf>
    <xf numFmtId="0" fontId="24" fillId="22" borderId="8" xfId="2" applyFont="1" applyFill="1" applyBorder="1" applyAlignment="1" applyProtection="1">
      <alignment vertical="center"/>
      <protection hidden="1"/>
    </xf>
    <xf numFmtId="0" fontId="24" fillId="27" borderId="8" xfId="2" applyFont="1" applyFill="1" applyBorder="1" applyAlignment="1" applyProtection="1">
      <alignment vertical="center"/>
      <protection hidden="1"/>
    </xf>
    <xf numFmtId="0" fontId="33" fillId="20" borderId="51" xfId="0" applyFont="1" applyFill="1" applyBorder="1" applyProtection="1">
      <alignment vertical="center"/>
      <protection hidden="1"/>
    </xf>
    <xf numFmtId="0" fontId="13" fillId="8" borderId="2" xfId="2" applyFont="1" applyFill="1" applyBorder="1" applyAlignment="1" applyProtection="1">
      <alignment horizontal="center" vertical="center"/>
      <protection hidden="1"/>
    </xf>
    <xf numFmtId="0" fontId="35" fillId="0" borderId="0" xfId="2" applyFont="1" applyAlignment="1" applyProtection="1">
      <alignment horizontal="center" vertical="center" wrapText="1"/>
      <protection hidden="1"/>
    </xf>
    <xf numFmtId="0" fontId="33" fillId="0" borderId="0" xfId="0" applyFont="1" applyAlignment="1" applyProtection="1">
      <alignment horizontal="left" vertical="center"/>
      <protection hidden="1"/>
    </xf>
    <xf numFmtId="0" fontId="33" fillId="20" borderId="50" xfId="0" applyFont="1" applyFill="1" applyBorder="1" applyProtection="1">
      <alignment vertical="center"/>
      <protection hidden="1"/>
    </xf>
    <xf numFmtId="0" fontId="33" fillId="20" borderId="52" xfId="0" applyFont="1" applyFill="1" applyBorder="1" applyProtection="1">
      <alignment vertical="center"/>
      <protection hidden="1"/>
    </xf>
    <xf numFmtId="0" fontId="33" fillId="20" borderId="11" xfId="0" applyFont="1" applyFill="1" applyBorder="1" applyProtection="1">
      <alignment vertical="center"/>
      <protection hidden="1"/>
    </xf>
    <xf numFmtId="0" fontId="33" fillId="20" borderId="5" xfId="0" applyFont="1" applyFill="1" applyBorder="1" applyProtection="1">
      <alignment vertical="center"/>
      <protection hidden="1"/>
    </xf>
    <xf numFmtId="0" fontId="33" fillId="20" borderId="13" xfId="0" applyFont="1" applyFill="1" applyBorder="1" applyProtection="1">
      <alignment vertical="center"/>
      <protection hidden="1"/>
    </xf>
    <xf numFmtId="0" fontId="0" fillId="20" borderId="78" xfId="0" applyFill="1" applyBorder="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74" xfId="0" applyFill="1" applyBorder="1" applyAlignment="1" applyProtection="1">
      <alignment horizontal="right" vertical="center"/>
      <protection hidden="1"/>
    </xf>
    <xf numFmtId="0" fontId="0" fillId="20" borderId="140" xfId="0" applyFill="1" applyBorder="1" applyAlignment="1" applyProtection="1">
      <alignment horizontal="right" vertical="center"/>
      <protection hidden="1"/>
    </xf>
    <xf numFmtId="0" fontId="0" fillId="20" borderId="168" xfId="0" applyFill="1" applyBorder="1" applyAlignment="1" applyProtection="1">
      <alignment horizontal="right" vertical="center"/>
      <protection hidden="1"/>
    </xf>
    <xf numFmtId="0" fontId="0" fillId="20" borderId="169"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Protection="1">
      <alignment vertical="center"/>
      <protection hidden="1"/>
    </xf>
    <xf numFmtId="0" fontId="0" fillId="20" borderId="139" xfId="0" applyFill="1" applyBorder="1" applyAlignment="1" applyProtection="1">
      <alignment horizontal="right" vertical="center"/>
      <protection hidden="1"/>
    </xf>
    <xf numFmtId="0" fontId="0" fillId="20" borderId="171" xfId="0" applyFill="1" applyBorder="1" applyProtection="1">
      <alignment vertical="center"/>
      <protection hidden="1"/>
    </xf>
    <xf numFmtId="0" fontId="0" fillId="20" borderId="79" xfId="0" applyFill="1" applyBorder="1" applyAlignment="1" applyProtection="1">
      <alignment horizontal="right" vertical="center"/>
      <protection hidden="1"/>
    </xf>
    <xf numFmtId="49" fontId="35" fillId="0" borderId="216" xfId="0" applyNumberFormat="1" applyFont="1" applyBorder="1" applyAlignment="1" applyProtection="1">
      <alignment horizontal="right" vertical="center"/>
      <protection locked="0"/>
    </xf>
    <xf numFmtId="49" fontId="35" fillId="0" borderId="208" xfId="0" applyNumberFormat="1" applyFont="1" applyBorder="1" applyAlignment="1" applyProtection="1">
      <alignment horizontal="right" vertical="center"/>
      <protection locked="0"/>
    </xf>
    <xf numFmtId="49" fontId="35" fillId="0" borderId="222" xfId="0" applyNumberFormat="1" applyFont="1" applyBorder="1" applyAlignment="1" applyProtection="1">
      <alignment horizontal="right" vertical="center"/>
      <protection locked="0"/>
    </xf>
    <xf numFmtId="49" fontId="35" fillId="0" borderId="215" xfId="0" applyNumberFormat="1" applyFont="1" applyBorder="1" applyAlignment="1" applyProtection="1">
      <alignment horizontal="right" vertical="center"/>
      <protection locked="0"/>
    </xf>
    <xf numFmtId="49" fontId="35" fillId="0" borderId="68" xfId="0" applyNumberFormat="1" applyFont="1" applyBorder="1" applyAlignment="1" applyProtection="1">
      <alignment horizontal="right" vertical="center"/>
      <protection locked="0"/>
    </xf>
    <xf numFmtId="49" fontId="35" fillId="0" borderId="203" xfId="0" applyNumberFormat="1" applyFont="1" applyBorder="1" applyAlignment="1" applyProtection="1">
      <alignment horizontal="right" vertical="center"/>
      <protection locked="0"/>
    </xf>
    <xf numFmtId="49" fontId="35" fillId="0" borderId="223" xfId="0" applyNumberFormat="1" applyFont="1" applyBorder="1" applyAlignment="1" applyProtection="1">
      <alignment horizontal="right" vertical="center"/>
      <protection locked="0"/>
    </xf>
    <xf numFmtId="49" fontId="35" fillId="0" borderId="205" xfId="0" applyNumberFormat="1" applyFont="1" applyBorder="1" applyAlignment="1" applyProtection="1">
      <alignment horizontal="right" vertical="center"/>
      <protection locked="0"/>
    </xf>
    <xf numFmtId="49" fontId="35" fillId="0" borderId="206" xfId="0" applyNumberFormat="1" applyFont="1" applyBorder="1" applyAlignment="1" applyProtection="1">
      <alignment horizontal="right" vertical="center"/>
      <protection locked="0"/>
    </xf>
    <xf numFmtId="0" fontId="70" fillId="0" borderId="0" xfId="0" applyFont="1" applyProtection="1">
      <alignment vertical="center"/>
      <protection hidden="1"/>
    </xf>
    <xf numFmtId="0" fontId="70" fillId="16" borderId="84" xfId="0" applyFont="1" applyFill="1" applyBorder="1" applyProtection="1">
      <alignment vertical="center"/>
      <protection hidden="1"/>
    </xf>
    <xf numFmtId="0" fontId="70" fillId="16" borderId="85" xfId="0" applyFont="1" applyFill="1" applyBorder="1" applyProtection="1">
      <alignment vertical="center"/>
      <protection hidden="1"/>
    </xf>
    <xf numFmtId="0" fontId="70" fillId="16" borderId="86" xfId="0" applyFont="1" applyFill="1" applyBorder="1" applyProtection="1">
      <alignment vertical="center"/>
      <protection hidden="1"/>
    </xf>
    <xf numFmtId="0" fontId="70" fillId="16" borderId="131" xfId="0" applyFont="1" applyFill="1" applyBorder="1" applyProtection="1">
      <alignment vertical="center"/>
      <protection hidden="1"/>
    </xf>
    <xf numFmtId="0" fontId="70" fillId="16" borderId="0" xfId="0" applyFont="1" applyFill="1" applyProtection="1">
      <alignment vertical="center"/>
      <protection hidden="1"/>
    </xf>
    <xf numFmtId="0" fontId="70" fillId="16" borderId="132" xfId="0" applyFont="1" applyFill="1" applyBorder="1" applyProtection="1">
      <alignment vertical="center"/>
      <protection hidden="1"/>
    </xf>
    <xf numFmtId="0" fontId="70" fillId="0" borderId="0" xfId="0" applyFont="1" applyAlignment="1" applyProtection="1">
      <alignment horizontal="center" vertical="center"/>
      <protection hidden="1"/>
    </xf>
    <xf numFmtId="0" fontId="71" fillId="16" borderId="0" xfId="3" applyFont="1" applyFill="1" applyBorder="1" applyAlignment="1" applyProtection="1">
      <alignment horizontal="center" vertical="center"/>
      <protection hidden="1"/>
    </xf>
    <xf numFmtId="0" fontId="46" fillId="16" borderId="0" xfId="0" applyFont="1" applyFill="1" applyAlignment="1" applyProtection="1">
      <alignment horizontal="center" vertical="center"/>
      <protection hidden="1"/>
    </xf>
    <xf numFmtId="0" fontId="70" fillId="16" borderId="0" xfId="0" applyFont="1" applyFill="1" applyAlignment="1" applyProtection="1">
      <alignment horizontal="center" vertical="center"/>
      <protection hidden="1"/>
    </xf>
    <xf numFmtId="49" fontId="2" fillId="16" borderId="0" xfId="0" applyNumberFormat="1" applyFont="1" applyFill="1" applyAlignment="1" applyProtection="1">
      <alignment horizontal="right" vertical="center"/>
      <protection hidden="1"/>
    </xf>
    <xf numFmtId="49" fontId="2" fillId="16" borderId="0" xfId="0" applyNumberFormat="1" applyFont="1" applyFill="1" applyAlignment="1" applyProtection="1">
      <alignment horizontal="left" vertical="center"/>
      <protection hidden="1"/>
    </xf>
    <xf numFmtId="49" fontId="2" fillId="16" borderId="0" xfId="0" applyNumberFormat="1" applyFont="1" applyFill="1" applyAlignment="1" applyProtection="1">
      <alignment horizontal="center" vertical="center"/>
      <protection hidden="1"/>
    </xf>
    <xf numFmtId="0" fontId="2" fillId="16" borderId="0" xfId="0" applyFont="1" applyFill="1" applyAlignment="1" applyProtection="1">
      <alignment horizontal="center" vertical="center"/>
      <protection hidden="1"/>
    </xf>
    <xf numFmtId="49" fontId="2" fillId="16" borderId="0" xfId="0" applyNumberFormat="1" applyFont="1" applyFill="1" applyProtection="1">
      <alignment vertical="center"/>
      <protection hidden="1"/>
    </xf>
    <xf numFmtId="0" fontId="70" fillId="16" borderId="87" xfId="0" applyFont="1" applyFill="1" applyBorder="1" applyProtection="1">
      <alignment vertical="center"/>
      <protection hidden="1"/>
    </xf>
    <xf numFmtId="0" fontId="70" fillId="16" borderId="6" xfId="0" applyFont="1" applyFill="1" applyBorder="1" applyProtection="1">
      <alignment vertical="center"/>
      <protection hidden="1"/>
    </xf>
    <xf numFmtId="49" fontId="2" fillId="16" borderId="6" xfId="0" applyNumberFormat="1" applyFont="1" applyFill="1" applyBorder="1" applyAlignment="1" applyProtection="1">
      <alignment horizontal="center" vertical="center"/>
      <protection hidden="1"/>
    </xf>
    <xf numFmtId="0" fontId="2" fillId="16" borderId="6" xfId="0" applyFont="1" applyFill="1" applyBorder="1" applyAlignment="1" applyProtection="1">
      <alignment horizontal="center" vertical="center"/>
      <protection hidden="1"/>
    </xf>
    <xf numFmtId="0" fontId="70" fillId="16" borderId="6" xfId="0" applyFont="1" applyFill="1" applyBorder="1" applyAlignment="1" applyProtection="1">
      <alignment horizontal="center" vertical="center"/>
      <protection hidden="1"/>
    </xf>
    <xf numFmtId="0" fontId="70" fillId="16" borderId="88" xfId="0" applyFont="1" applyFill="1" applyBorder="1" applyProtection="1">
      <alignment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49" fontId="35" fillId="0" borderId="0" xfId="0" applyNumberFormat="1" applyFont="1" applyAlignment="1" applyProtection="1">
      <alignment horizontal="right" vertical="center"/>
      <protection locked="0" hidden="1"/>
    </xf>
    <xf numFmtId="0" fontId="70" fillId="29" borderId="0" xfId="0" applyFont="1" applyFill="1" applyProtection="1">
      <alignment vertical="center"/>
      <protection hidden="1"/>
    </xf>
    <xf numFmtId="0" fontId="13" fillId="29" borderId="0" xfId="0" applyFont="1" applyFill="1" applyProtection="1">
      <alignment vertical="center"/>
      <protection hidden="1"/>
    </xf>
    <xf numFmtId="49" fontId="24" fillId="20" borderId="183" xfId="2" quotePrefix="1" applyNumberFormat="1" applyFont="1" applyFill="1" applyBorder="1" applyAlignment="1" applyProtection="1">
      <alignment horizontal="center" vertical="center"/>
      <protection locked="0"/>
    </xf>
    <xf numFmtId="49" fontId="24" fillId="20" borderId="186" xfId="2" quotePrefix="1" applyNumberFormat="1" applyFont="1" applyFill="1" applyBorder="1" applyAlignment="1" applyProtection="1">
      <alignment horizontal="center" vertical="center"/>
      <protection locked="0"/>
    </xf>
    <xf numFmtId="0" fontId="24" fillId="22" borderId="181" xfId="2" applyFont="1" applyFill="1" applyBorder="1" applyAlignment="1" applyProtection="1">
      <alignment horizontal="left" vertical="center" shrinkToFit="1"/>
      <protection locked="0"/>
    </xf>
    <xf numFmtId="0" fontId="24" fillId="22" borderId="185" xfId="2" quotePrefix="1" applyFont="1" applyFill="1" applyBorder="1" applyAlignment="1" applyProtection="1">
      <alignment horizontal="center" vertical="center"/>
      <protection locked="0"/>
    </xf>
    <xf numFmtId="0" fontId="24" fillId="27" borderId="181" xfId="2" applyFont="1" applyFill="1" applyBorder="1" applyAlignment="1" applyProtection="1">
      <alignment horizontal="left" vertical="center" shrinkToFit="1"/>
      <protection locked="0"/>
    </xf>
    <xf numFmtId="0" fontId="41" fillId="22" borderId="120" xfId="2" applyFont="1" applyFill="1" applyBorder="1" applyAlignment="1" applyProtection="1">
      <alignment horizontal="center" vertical="center"/>
      <protection hidden="1"/>
    </xf>
    <xf numFmtId="0" fontId="41" fillId="22" borderId="108" xfId="2" applyFont="1" applyFill="1" applyBorder="1" applyAlignment="1" applyProtection="1">
      <alignment horizontal="center" vertical="center"/>
      <protection hidden="1"/>
    </xf>
    <xf numFmtId="0" fontId="41" fillId="22" borderId="114" xfId="2" applyFont="1" applyFill="1" applyBorder="1" applyAlignment="1" applyProtection="1">
      <alignment horizontal="center" vertical="center"/>
      <protection hidden="1"/>
    </xf>
    <xf numFmtId="0" fontId="41" fillId="22" borderId="102" xfId="2" applyFont="1" applyFill="1" applyBorder="1" applyAlignment="1" applyProtection="1">
      <alignment horizontal="center" vertical="center"/>
      <protection hidden="1"/>
    </xf>
    <xf numFmtId="0" fontId="41" fillId="22" borderId="184" xfId="2" applyFont="1" applyFill="1" applyBorder="1" applyAlignment="1" applyProtection="1">
      <alignment horizontal="center" vertical="center"/>
      <protection hidden="1"/>
    </xf>
    <xf numFmtId="0" fontId="41" fillId="27" borderId="120" xfId="2" applyFont="1" applyFill="1" applyBorder="1" applyAlignment="1" applyProtection="1">
      <alignment horizontal="center" vertical="center"/>
      <protection hidden="1"/>
    </xf>
    <xf numFmtId="0" fontId="41" fillId="27" borderId="108" xfId="2" applyFont="1" applyFill="1" applyBorder="1" applyAlignment="1" applyProtection="1">
      <alignment horizontal="center" vertical="center"/>
      <protection hidden="1"/>
    </xf>
    <xf numFmtId="0" fontId="41" fillId="27" borderId="114" xfId="2" applyFont="1" applyFill="1" applyBorder="1" applyAlignment="1" applyProtection="1">
      <alignment horizontal="center" vertical="center"/>
      <protection hidden="1"/>
    </xf>
    <xf numFmtId="0" fontId="41" fillId="27" borderId="102" xfId="2" applyFont="1" applyFill="1" applyBorder="1" applyAlignment="1" applyProtection="1">
      <alignment horizontal="center" vertical="center"/>
      <protection hidden="1"/>
    </xf>
    <xf numFmtId="0" fontId="41" fillId="27" borderId="184" xfId="2" applyFont="1" applyFill="1" applyBorder="1" applyAlignment="1" applyProtection="1">
      <alignment horizontal="center" vertical="center"/>
      <protection hidden="1"/>
    </xf>
    <xf numFmtId="49" fontId="24" fillId="20" borderId="122" xfId="2" quotePrefix="1" applyNumberFormat="1" applyFont="1" applyFill="1" applyBorder="1" applyAlignment="1" applyProtection="1">
      <alignment horizontal="center" vertical="center"/>
      <protection hidden="1"/>
    </xf>
    <xf numFmtId="49" fontId="24" fillId="22" borderId="120" xfId="2" applyNumberFormat="1" applyFont="1" applyFill="1" applyBorder="1" applyAlignment="1" applyProtection="1">
      <alignment horizontal="left" vertical="center"/>
      <protection hidden="1"/>
    </xf>
    <xf numFmtId="49" fontId="24" fillId="27" borderId="120" xfId="2" applyNumberFormat="1" applyFont="1" applyFill="1" applyBorder="1" applyAlignment="1" applyProtection="1">
      <alignment horizontal="left" vertical="center"/>
      <protection hidden="1"/>
    </xf>
    <xf numFmtId="49" fontId="24" fillId="20" borderId="177" xfId="2" quotePrefix="1" applyNumberFormat="1" applyFont="1" applyFill="1" applyBorder="1" applyAlignment="1" applyProtection="1">
      <alignment horizontal="center" vertical="center"/>
      <protection hidden="1"/>
    </xf>
    <xf numFmtId="0" fontId="24" fillId="20" borderId="117" xfId="2" applyFont="1" applyFill="1" applyBorder="1" applyAlignment="1" applyProtection="1">
      <alignment horizontal="left" vertical="center" shrinkToFit="1"/>
      <protection hidden="1"/>
    </xf>
    <xf numFmtId="49" fontId="41" fillId="20" borderId="122" xfId="2" applyNumberFormat="1" applyFont="1" applyFill="1" applyBorder="1" applyAlignment="1" applyProtection="1">
      <alignment horizontal="right" vertical="center"/>
      <protection hidden="1"/>
    </xf>
    <xf numFmtId="49" fontId="6" fillId="14" borderId="93" xfId="2" applyNumberFormat="1" applyFont="1" applyFill="1" applyBorder="1" applyAlignment="1" applyProtection="1">
      <alignment horizontal="left" vertical="center"/>
      <protection hidden="1"/>
    </xf>
    <xf numFmtId="0" fontId="6" fillId="14" borderId="38" xfId="2"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Border="1" applyAlignment="1" applyProtection="1">
      <alignment horizontal="left" vertical="center" shrinkToFit="1"/>
      <protection hidden="1"/>
    </xf>
    <xf numFmtId="49" fontId="6" fillId="0" borderId="39" xfId="2" quotePrefix="1" applyNumberFormat="1" applyFont="1" applyBorder="1" applyAlignment="1" applyProtection="1">
      <alignment horizontal="center" vertical="center"/>
      <protection hidden="1"/>
    </xf>
    <xf numFmtId="49" fontId="6" fillId="0" borderId="40" xfId="2" quotePrefix="1" applyNumberFormat="1" applyFont="1" applyBorder="1" applyAlignment="1" applyProtection="1">
      <alignment horizontal="center" vertical="center"/>
      <protection hidden="1"/>
    </xf>
    <xf numFmtId="49" fontId="24" fillId="20" borderId="110" xfId="2" quotePrefix="1" applyNumberFormat="1" applyFont="1" applyFill="1" applyBorder="1" applyAlignment="1" applyProtection="1">
      <alignment horizontal="center" vertical="center"/>
      <protection hidden="1"/>
    </xf>
    <xf numFmtId="49" fontId="24" fillId="22" borderId="108" xfId="2" applyNumberFormat="1" applyFont="1" applyFill="1" applyBorder="1" applyAlignment="1" applyProtection="1">
      <alignment horizontal="left" vertical="center"/>
      <protection hidden="1"/>
    </xf>
    <xf numFmtId="49" fontId="24" fillId="27" borderId="108" xfId="2" applyNumberFormat="1" applyFont="1" applyFill="1" applyBorder="1" applyAlignment="1" applyProtection="1">
      <alignment horizontal="left" vertical="center"/>
      <protection hidden="1"/>
    </xf>
    <xf numFmtId="49" fontId="24" fillId="20" borderId="178" xfId="2" quotePrefix="1" applyNumberFormat="1" applyFont="1" applyFill="1" applyBorder="1" applyAlignment="1" applyProtection="1">
      <alignment horizontal="center" vertical="center"/>
      <protection hidden="1"/>
    </xf>
    <xf numFmtId="0" fontId="24" fillId="20" borderId="105" xfId="2" applyFont="1" applyFill="1" applyBorder="1" applyAlignment="1" applyProtection="1">
      <alignment horizontal="left" vertical="center" shrinkToFit="1"/>
      <protection hidden="1"/>
    </xf>
    <xf numFmtId="49" fontId="41" fillId="20" borderId="110" xfId="2" applyNumberFormat="1" applyFont="1" applyFill="1" applyBorder="1" applyAlignment="1" applyProtection="1">
      <alignment horizontal="right" vertical="center"/>
      <protection hidden="1"/>
    </xf>
    <xf numFmtId="49" fontId="6" fillId="14" borderId="94" xfId="2" applyNumberFormat="1" applyFont="1" applyFill="1" applyBorder="1" applyAlignment="1" applyProtection="1">
      <alignment horizontal="left" vertical="center"/>
      <protection hidden="1"/>
    </xf>
    <xf numFmtId="0" fontId="6" fillId="14" borderId="42" xfId="2"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Border="1" applyAlignment="1" applyProtection="1">
      <alignment horizontal="left" vertical="center" shrinkToFit="1"/>
      <protection hidden="1"/>
    </xf>
    <xf numFmtId="49" fontId="6" fillId="0" borderId="43" xfId="2" quotePrefix="1" applyNumberFormat="1" applyFont="1" applyBorder="1" applyAlignment="1" applyProtection="1">
      <alignment horizontal="center" vertical="center"/>
      <protection hidden="1"/>
    </xf>
    <xf numFmtId="49" fontId="6" fillId="0" borderId="44" xfId="2" quotePrefix="1" applyNumberFormat="1" applyFont="1" applyBorder="1" applyAlignment="1" applyProtection="1">
      <alignment horizontal="center" vertical="center"/>
      <protection hidden="1"/>
    </xf>
    <xf numFmtId="0" fontId="6" fillId="14" borderId="42" xfId="2" quotePrefix="1" applyFont="1" applyFill="1" applyBorder="1" applyAlignment="1" applyProtection="1">
      <alignment horizontal="center" vertical="center"/>
      <protection hidden="1"/>
    </xf>
    <xf numFmtId="49" fontId="24" fillId="20" borderId="116" xfId="2" quotePrefix="1" applyNumberFormat="1" applyFont="1" applyFill="1" applyBorder="1" applyAlignment="1" applyProtection="1">
      <alignment horizontal="center" vertical="center"/>
      <protection hidden="1"/>
    </xf>
    <xf numFmtId="49" fontId="24" fillId="22" borderId="114" xfId="2" applyNumberFormat="1" applyFont="1" applyFill="1" applyBorder="1" applyAlignment="1" applyProtection="1">
      <alignment horizontal="left" vertical="center"/>
      <protection hidden="1"/>
    </xf>
    <xf numFmtId="49" fontId="24" fillId="27" borderId="114" xfId="2" applyNumberFormat="1" applyFont="1" applyFill="1" applyBorder="1" applyAlignment="1" applyProtection="1">
      <alignment horizontal="left" vertical="center"/>
      <protection hidden="1"/>
    </xf>
    <xf numFmtId="49" fontId="24" fillId="20" borderId="179" xfId="2" quotePrefix="1" applyNumberFormat="1" applyFont="1" applyFill="1" applyBorder="1" applyAlignment="1" applyProtection="1">
      <alignment horizontal="center" vertical="center"/>
      <protection hidden="1"/>
    </xf>
    <xf numFmtId="0" fontId="24" fillId="20" borderId="111" xfId="2" applyFont="1" applyFill="1" applyBorder="1" applyAlignment="1" applyProtection="1">
      <alignment horizontal="left" vertical="center" shrinkToFit="1"/>
      <protection hidden="1"/>
    </xf>
    <xf numFmtId="49" fontId="41" fillId="20" borderId="116" xfId="2" applyNumberFormat="1" applyFont="1" applyFill="1" applyBorder="1" applyAlignment="1" applyProtection="1">
      <alignment horizontal="right" vertical="center"/>
      <protection hidden="1"/>
    </xf>
    <xf numFmtId="49" fontId="6" fillId="14" borderId="66" xfId="2" applyNumberFormat="1" applyFont="1" applyFill="1" applyBorder="1" applyAlignment="1" applyProtection="1">
      <alignment horizontal="left" vertical="center"/>
      <protection hidden="1"/>
    </xf>
    <xf numFmtId="0" fontId="6" fillId="14" borderId="34" xfId="2" quotePrefix="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Border="1" applyAlignment="1" applyProtection="1">
      <alignment horizontal="left" vertical="center" shrinkToFit="1"/>
      <protection hidden="1"/>
    </xf>
    <xf numFmtId="49" fontId="6" fillId="0" borderId="35" xfId="2" quotePrefix="1" applyNumberFormat="1" applyFont="1" applyBorder="1" applyAlignment="1" applyProtection="1">
      <alignment horizontal="center" vertical="center"/>
      <protection hidden="1"/>
    </xf>
    <xf numFmtId="49" fontId="24" fillId="20" borderId="104" xfId="2" quotePrefix="1" applyNumberFormat="1" applyFont="1" applyFill="1" applyBorder="1" applyAlignment="1" applyProtection="1">
      <alignment horizontal="center" vertical="center"/>
      <protection hidden="1"/>
    </xf>
    <xf numFmtId="49" fontId="24" fillId="22" borderId="102" xfId="2" applyNumberFormat="1" applyFont="1" applyFill="1" applyBorder="1" applyAlignment="1" applyProtection="1">
      <alignment horizontal="left" vertical="center"/>
      <protection hidden="1"/>
    </xf>
    <xf numFmtId="49" fontId="24" fillId="27" borderId="102" xfId="2" applyNumberFormat="1" applyFont="1" applyFill="1" applyBorder="1" applyAlignment="1" applyProtection="1">
      <alignment horizontal="left" vertical="center"/>
      <protection hidden="1"/>
    </xf>
    <xf numFmtId="49" fontId="24" fillId="20" borderId="180" xfId="2" quotePrefix="1" applyNumberFormat="1" applyFont="1" applyFill="1" applyBorder="1" applyAlignment="1" applyProtection="1">
      <alignment horizontal="center" vertical="center"/>
      <protection hidden="1"/>
    </xf>
    <xf numFmtId="0" fontId="24" fillId="20" borderId="99" xfId="2" applyFont="1" applyFill="1" applyBorder="1" applyAlignment="1" applyProtection="1">
      <alignment horizontal="left" vertical="center" shrinkToFit="1"/>
      <protection hidden="1"/>
    </xf>
    <xf numFmtId="49" fontId="41" fillId="20" borderId="104" xfId="2" applyNumberFormat="1" applyFont="1" applyFill="1" applyBorder="1" applyAlignment="1" applyProtection="1">
      <alignment horizontal="right" vertical="center"/>
      <protection hidden="1"/>
    </xf>
    <xf numFmtId="49" fontId="6" fillId="14" borderId="62"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Border="1" applyAlignment="1" applyProtection="1">
      <alignment horizontal="center" vertical="center"/>
      <protection hidden="1"/>
    </xf>
    <xf numFmtId="49" fontId="6" fillId="0" borderId="28" xfId="2" quotePrefix="1" applyNumberFormat="1" applyFont="1" applyBorder="1" applyAlignment="1" applyProtection="1">
      <alignment horizontal="center" vertical="center"/>
      <protection hidden="1"/>
    </xf>
    <xf numFmtId="49" fontId="24" fillId="22" borderId="108" xfId="2" applyNumberFormat="1" applyFont="1" applyFill="1" applyBorder="1" applyAlignment="1" applyProtection="1">
      <alignment horizontal="left" vertical="center" shrinkToFit="1"/>
      <protection hidden="1"/>
    </xf>
    <xf numFmtId="49" fontId="24" fillId="27" borderId="108" xfId="2" applyNumberFormat="1" applyFont="1" applyFill="1" applyBorder="1" applyAlignment="1" applyProtection="1">
      <alignment horizontal="left" vertical="center" shrinkToFit="1"/>
      <protection hidden="1"/>
    </xf>
    <xf numFmtId="49" fontId="6" fillId="14" borderId="94" xfId="2" applyNumberFormat="1" applyFont="1" applyFill="1" applyBorder="1" applyAlignment="1" applyProtection="1">
      <alignment horizontal="left" vertical="center" shrinkToFit="1"/>
      <protection hidden="1"/>
    </xf>
    <xf numFmtId="49" fontId="24" fillId="22" borderId="114" xfId="2" applyNumberFormat="1" applyFont="1" applyFill="1" applyBorder="1" applyAlignment="1" applyProtection="1">
      <alignment horizontal="left" vertical="center" shrinkToFit="1"/>
      <protection hidden="1"/>
    </xf>
    <xf numFmtId="49" fontId="24" fillId="27" borderId="114" xfId="2" applyNumberFormat="1" applyFont="1" applyFill="1" applyBorder="1" applyAlignment="1" applyProtection="1">
      <alignment horizontal="left" vertical="center" shrinkToFit="1"/>
      <protection hidden="1"/>
    </xf>
    <xf numFmtId="49" fontId="6" fillId="14" borderId="66" xfId="2" applyNumberFormat="1" applyFont="1" applyFill="1" applyBorder="1" applyAlignment="1" applyProtection="1">
      <alignment horizontal="left" vertical="center" shrinkToFit="1"/>
      <protection hidden="1"/>
    </xf>
    <xf numFmtId="49" fontId="6" fillId="14" borderId="62" xfId="2" applyNumberFormat="1" applyFont="1" applyFill="1" applyBorder="1" applyAlignment="1" applyProtection="1">
      <alignment horizontal="left" vertical="center" shrinkToFit="1"/>
      <protection hidden="1"/>
    </xf>
    <xf numFmtId="49" fontId="24" fillId="20" borderId="186" xfId="2" quotePrefix="1" applyNumberFormat="1" applyFont="1" applyFill="1" applyBorder="1" applyAlignment="1" applyProtection="1">
      <alignment horizontal="center" vertical="center"/>
      <protection hidden="1"/>
    </xf>
    <xf numFmtId="49" fontId="24" fillId="22" borderId="184" xfId="2" applyNumberFormat="1" applyFont="1" applyFill="1" applyBorder="1" applyAlignment="1" applyProtection="1">
      <alignment horizontal="left" vertical="center" shrinkToFit="1"/>
      <protection hidden="1"/>
    </xf>
    <xf numFmtId="49" fontId="24" fillId="27" borderId="184" xfId="2" applyNumberFormat="1" applyFont="1" applyFill="1" applyBorder="1" applyAlignment="1" applyProtection="1">
      <alignment horizontal="left" vertical="center" shrinkToFit="1"/>
      <protection hidden="1"/>
    </xf>
    <xf numFmtId="0" fontId="73" fillId="0" borderId="0" xfId="0" applyFont="1" applyProtection="1">
      <alignment vertical="center"/>
      <protection hidden="1"/>
    </xf>
    <xf numFmtId="0" fontId="70" fillId="16" borderId="5" xfId="0" applyFont="1" applyFill="1" applyBorder="1" applyProtection="1">
      <alignment vertical="center"/>
      <protection hidden="1"/>
    </xf>
    <xf numFmtId="0" fontId="14" fillId="0" borderId="132" xfId="0" applyFont="1" applyBorder="1" applyAlignment="1" applyProtection="1">
      <alignment horizontal="left" vertical="center"/>
      <protection hidden="1"/>
    </xf>
    <xf numFmtId="0" fontId="37" fillId="0" borderId="0" xfId="0" applyFont="1" applyProtection="1">
      <alignment vertical="center"/>
      <protection hidden="1"/>
    </xf>
    <xf numFmtId="0" fontId="70" fillId="20" borderId="146" xfId="0" applyFont="1" applyFill="1" applyBorder="1" applyProtection="1">
      <alignment vertical="center"/>
      <protection hidden="1"/>
    </xf>
    <xf numFmtId="0" fontId="70" fillId="20" borderId="80" xfId="0" applyFont="1" applyFill="1" applyBorder="1" applyProtection="1">
      <alignment vertical="center"/>
      <protection hidden="1"/>
    </xf>
    <xf numFmtId="0" fontId="70" fillId="20" borderId="52" xfId="0" applyFont="1" applyFill="1" applyBorder="1" applyProtection="1">
      <alignment vertical="center"/>
      <protection hidden="1"/>
    </xf>
    <xf numFmtId="0" fontId="70" fillId="20" borderId="75" xfId="0" applyFont="1" applyFill="1" applyBorder="1" applyProtection="1">
      <alignment vertical="center"/>
      <protection hidden="1"/>
    </xf>
    <xf numFmtId="0" fontId="70" fillId="20" borderId="170" xfId="0" applyFont="1" applyFill="1" applyBorder="1" applyProtection="1">
      <alignment vertical="center"/>
      <protection hidden="1"/>
    </xf>
    <xf numFmtId="0" fontId="70" fillId="20" borderId="31" xfId="0" applyFont="1" applyFill="1" applyBorder="1" applyProtection="1">
      <alignment vertical="center"/>
      <protection hidden="1"/>
    </xf>
    <xf numFmtId="0" fontId="70" fillId="20" borderId="172" xfId="0" applyFont="1" applyFill="1" applyBorder="1" applyProtection="1">
      <alignment vertical="center"/>
      <protection hidden="1"/>
    </xf>
    <xf numFmtId="0" fontId="75" fillId="16" borderId="37" xfId="0" applyFont="1" applyFill="1" applyBorder="1" applyProtection="1">
      <alignment vertical="center"/>
      <protection hidden="1"/>
    </xf>
    <xf numFmtId="0" fontId="75" fillId="16" borderId="33" xfId="0" applyFont="1" applyFill="1" applyBorder="1" applyProtection="1">
      <alignment vertical="center"/>
      <protection hidden="1"/>
    </xf>
    <xf numFmtId="0" fontId="75" fillId="16" borderId="98" xfId="0" applyFont="1" applyFill="1" applyBorder="1" applyProtection="1">
      <alignment vertical="center"/>
      <protection hidden="1"/>
    </xf>
    <xf numFmtId="0" fontId="15" fillId="18" borderId="84" xfId="2" applyFont="1" applyFill="1" applyBorder="1" applyAlignment="1" applyProtection="1">
      <alignment vertical="center" wrapText="1"/>
      <protection hidden="1"/>
    </xf>
    <xf numFmtId="0" fontId="15" fillId="18" borderId="87" xfId="2" applyFont="1" applyFill="1" applyBorder="1" applyAlignment="1" applyProtection="1">
      <alignment vertical="center" wrapText="1"/>
      <protection hidden="1"/>
    </xf>
    <xf numFmtId="0" fontId="15" fillId="18" borderId="6" xfId="2" applyFont="1" applyFill="1" applyBorder="1" applyAlignment="1" applyProtection="1">
      <alignment vertical="center" wrapText="1"/>
      <protection hidden="1"/>
    </xf>
    <xf numFmtId="0" fontId="15" fillId="18" borderId="6" xfId="2" applyFont="1" applyFill="1" applyBorder="1" applyAlignment="1" applyProtection="1">
      <alignment vertical="center"/>
      <protection hidden="1"/>
    </xf>
    <xf numFmtId="0" fontId="21" fillId="0" borderId="0" xfId="0" applyFont="1" applyAlignment="1" applyProtection="1">
      <alignment vertical="center" wrapText="1"/>
      <protection hidden="1"/>
    </xf>
    <xf numFmtId="0" fontId="20" fillId="0" borderId="0" xfId="0" applyFont="1" applyProtection="1">
      <alignment vertical="center"/>
      <protection hidden="1"/>
    </xf>
    <xf numFmtId="49" fontId="35" fillId="0" borderId="0" xfId="0" applyNumberFormat="1" applyFont="1" applyAlignment="1" applyProtection="1">
      <alignment horizontal="left" vertical="center"/>
      <protection locked="0" hidden="1"/>
    </xf>
    <xf numFmtId="0" fontId="13" fillId="0" borderId="0" xfId="0" applyFont="1" applyProtection="1">
      <alignment vertical="center"/>
      <protection hidden="1"/>
    </xf>
    <xf numFmtId="0" fontId="76" fillId="0" borderId="86" xfId="0" applyFont="1" applyBorder="1" applyAlignment="1" applyProtection="1">
      <alignment horizontal="center" vertical="center"/>
      <protection hidden="1"/>
    </xf>
    <xf numFmtId="0" fontId="70" fillId="16" borderId="0" xfId="0" applyFont="1" applyFill="1" applyAlignment="1" applyProtection="1">
      <alignment horizontal="center"/>
      <protection hidden="1"/>
    </xf>
    <xf numFmtId="0" fontId="40" fillId="16" borderId="219" xfId="0" applyFont="1" applyFill="1" applyBorder="1" applyAlignment="1" applyProtection="1">
      <alignment horizontal="center" vertical="center"/>
      <protection hidden="1"/>
    </xf>
    <xf numFmtId="0" fontId="40" fillId="16" borderId="220" xfId="0" applyFont="1" applyFill="1" applyBorder="1" applyAlignment="1" applyProtection="1">
      <alignment horizontal="center" vertical="center"/>
      <protection hidden="1"/>
    </xf>
    <xf numFmtId="0" fontId="40" fillId="16" borderId="221" xfId="0" applyFont="1" applyFill="1" applyBorder="1" applyAlignment="1" applyProtection="1">
      <alignment horizontal="center" vertical="center"/>
      <protection hidden="1"/>
    </xf>
    <xf numFmtId="0" fontId="86" fillId="16" borderId="218" xfId="0" applyFont="1" applyFill="1" applyBorder="1" applyAlignment="1" applyProtection="1">
      <alignment vertical="center" wrapText="1"/>
      <protection hidden="1"/>
    </xf>
    <xf numFmtId="49" fontId="24" fillId="16" borderId="28" xfId="2" quotePrefix="1" applyNumberFormat="1" applyFont="1" applyFill="1" applyBorder="1" applyAlignment="1" applyProtection="1">
      <alignment horizontal="left" vertical="center" shrinkToFit="1"/>
      <protection hidden="1"/>
    </xf>
    <xf numFmtId="0" fontId="24" fillId="26" borderId="117" xfId="2" quotePrefix="1" applyFont="1" applyFill="1" applyBorder="1" applyAlignment="1" applyProtection="1">
      <alignment horizontal="left" vertical="center" shrinkToFit="1"/>
      <protection locked="0"/>
    </xf>
    <xf numFmtId="0" fontId="87" fillId="0" borderId="0" xfId="0" applyFont="1" applyProtection="1">
      <alignment vertical="center"/>
      <protection hidden="1"/>
    </xf>
    <xf numFmtId="0" fontId="88" fillId="0" borderId="0" xfId="2" applyFont="1" applyAlignment="1" applyProtection="1">
      <alignment vertical="center" wrapText="1"/>
      <protection hidden="1"/>
    </xf>
    <xf numFmtId="0" fontId="0" fillId="20" borderId="255" xfId="0" applyFill="1" applyBorder="1" applyProtection="1">
      <alignment vertical="center"/>
      <protection hidden="1"/>
    </xf>
    <xf numFmtId="0" fontId="0" fillId="20" borderId="32" xfId="0" applyFill="1" applyBorder="1" applyProtection="1">
      <alignment vertical="center"/>
      <protection hidden="1"/>
    </xf>
    <xf numFmtId="0" fontId="26" fillId="30" borderId="1" xfId="0" applyFont="1" applyFill="1" applyBorder="1" applyAlignment="1">
      <alignment horizontal="center" vertical="center"/>
    </xf>
    <xf numFmtId="0" fontId="26" fillId="30" borderId="1" xfId="0" applyFont="1" applyFill="1" applyBorder="1">
      <alignment vertical="center"/>
    </xf>
    <xf numFmtId="0" fontId="70" fillId="0" borderId="0" xfId="0" applyFont="1">
      <alignment vertical="center"/>
    </xf>
    <xf numFmtId="0" fontId="91" fillId="0" borderId="0" xfId="0" applyFont="1" applyProtection="1">
      <alignment vertical="center"/>
      <protection hidden="1"/>
    </xf>
    <xf numFmtId="0" fontId="92" fillId="0" borderId="0" xfId="0" applyFont="1" applyProtection="1">
      <alignment vertical="center"/>
      <protection hidden="1"/>
    </xf>
    <xf numFmtId="0" fontId="93" fillId="0" borderId="0" xfId="0" applyFont="1" applyProtection="1">
      <alignment vertical="center"/>
      <protection hidden="1"/>
    </xf>
    <xf numFmtId="0" fontId="46" fillId="0" borderId="0" xfId="0" applyFont="1" applyProtection="1">
      <alignment vertical="center"/>
      <protection hidden="1"/>
    </xf>
    <xf numFmtId="0" fontId="24" fillId="16" borderId="217" xfId="0" applyFont="1" applyFill="1" applyBorder="1" applyAlignment="1" applyProtection="1">
      <alignment horizontal="center" vertical="center" wrapText="1"/>
      <protection hidden="1"/>
    </xf>
    <xf numFmtId="0" fontId="70" fillId="16" borderId="32" xfId="0" applyFont="1" applyFill="1" applyBorder="1" applyAlignment="1" applyProtection="1">
      <alignment horizontal="left" vertical="center"/>
      <protection hidden="1"/>
    </xf>
    <xf numFmtId="0" fontId="13" fillId="16" borderId="1" xfId="2" applyFont="1" applyFill="1" applyBorder="1" applyAlignment="1" applyProtection="1">
      <alignment horizontal="center" vertical="center"/>
      <protection hidden="1"/>
    </xf>
    <xf numFmtId="0" fontId="24" fillId="16" borderId="256" xfId="2" applyFont="1" applyFill="1" applyBorder="1" applyAlignment="1" applyProtection="1">
      <alignment vertical="center"/>
      <protection hidden="1"/>
    </xf>
    <xf numFmtId="0" fontId="13" fillId="16" borderId="124" xfId="2" applyFont="1" applyFill="1" applyBorder="1" applyAlignment="1" applyProtection="1">
      <alignment horizontal="center" vertical="center"/>
      <protection hidden="1"/>
    </xf>
    <xf numFmtId="0" fontId="13" fillId="0" borderId="0" xfId="0" applyFont="1" applyAlignment="1">
      <alignment horizontal="right" vertical="center"/>
    </xf>
    <xf numFmtId="49" fontId="2" fillId="16" borderId="6" xfId="0" applyNumberFormat="1" applyFont="1" applyFill="1" applyBorder="1" applyAlignment="1" applyProtection="1">
      <alignment horizontal="left" vertical="center"/>
      <protection hidden="1"/>
    </xf>
    <xf numFmtId="41" fontId="56" fillId="20" borderId="216" xfId="0" applyNumberFormat="1" applyFont="1" applyFill="1" applyBorder="1" applyAlignment="1" applyProtection="1">
      <alignment horizontal="center" vertical="center"/>
      <protection hidden="1"/>
    </xf>
    <xf numFmtId="41" fontId="56" fillId="20" borderId="208" xfId="0" applyNumberFormat="1" applyFont="1" applyFill="1" applyBorder="1" applyAlignment="1" applyProtection="1">
      <alignment horizontal="center" vertical="center"/>
      <protection hidden="1"/>
    </xf>
    <xf numFmtId="41" fontId="56" fillId="20" borderId="209" xfId="0" applyNumberFormat="1" applyFont="1" applyFill="1" applyBorder="1" applyAlignment="1" applyProtection="1">
      <alignment horizontal="center" vertical="center"/>
      <protection hidden="1"/>
    </xf>
    <xf numFmtId="41" fontId="56" fillId="20" borderId="215" xfId="0" applyNumberFormat="1" applyFont="1" applyFill="1" applyBorder="1" applyAlignment="1" applyProtection="1">
      <alignment horizontal="center" vertical="center"/>
      <protection hidden="1"/>
    </xf>
    <xf numFmtId="41" fontId="56" fillId="20" borderId="68" xfId="0" applyNumberFormat="1" applyFont="1" applyFill="1" applyBorder="1" applyAlignment="1" applyProtection="1">
      <alignment horizontal="center" vertical="center"/>
      <protection hidden="1"/>
    </xf>
    <xf numFmtId="41" fontId="56" fillId="20" borderId="210" xfId="0" applyNumberFormat="1" applyFont="1" applyFill="1" applyBorder="1" applyAlignment="1" applyProtection="1">
      <alignment horizontal="center" vertical="center"/>
      <protection hidden="1"/>
    </xf>
    <xf numFmtId="41" fontId="56" fillId="20" borderId="214" xfId="0" applyNumberFormat="1" applyFont="1" applyFill="1" applyBorder="1" applyAlignment="1" applyProtection="1">
      <alignment horizontal="center" vertical="center"/>
      <protection hidden="1"/>
    </xf>
    <xf numFmtId="41" fontId="56" fillId="20" borderId="65" xfId="0" applyNumberFormat="1" applyFont="1" applyFill="1" applyBorder="1" applyAlignment="1" applyProtection="1">
      <alignment horizontal="center" vertical="center"/>
      <protection hidden="1"/>
    </xf>
    <xf numFmtId="41" fontId="56" fillId="20" borderId="211" xfId="0" applyNumberFormat="1" applyFont="1" applyFill="1" applyBorder="1" applyAlignment="1" applyProtection="1">
      <alignment horizontal="center" vertical="center"/>
      <protection hidden="1"/>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textRotation="255"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textRotation="255" wrapText="1"/>
    </xf>
    <xf numFmtId="0" fontId="13" fillId="0" borderId="0" xfId="0" applyFont="1" applyAlignment="1">
      <alignment vertical="center" textRotation="255"/>
    </xf>
    <xf numFmtId="0" fontId="13" fillId="15" borderId="2" xfId="0" applyFont="1" applyFill="1" applyBorder="1" applyAlignment="1">
      <alignment horizontal="center" vertical="center" textRotation="255" wrapText="1"/>
    </xf>
    <xf numFmtId="0" fontId="13" fillId="15" borderId="3" xfId="0" applyFont="1" applyFill="1" applyBorder="1" applyAlignment="1">
      <alignment horizontal="center" vertical="center" textRotation="255" wrapText="1"/>
    </xf>
    <xf numFmtId="0" fontId="13" fillId="15" borderId="3" xfId="0" applyFont="1" applyFill="1" applyBorder="1" applyAlignment="1">
      <alignment vertical="center" textRotation="255" wrapText="1"/>
    </xf>
    <xf numFmtId="0" fontId="13" fillId="15" borderId="3" xfId="0" applyFont="1" applyFill="1" applyBorder="1" applyAlignment="1">
      <alignment horizontal="right" vertical="center" textRotation="255" wrapText="1"/>
    </xf>
    <xf numFmtId="0" fontId="13" fillId="22" borderId="0" xfId="0" applyFont="1" applyFill="1" applyAlignment="1">
      <alignment horizontal="center" vertical="center" textRotation="255" wrapText="1"/>
    </xf>
    <xf numFmtId="0" fontId="13" fillId="22" borderId="0" xfId="0" applyFont="1" applyFill="1" applyAlignment="1">
      <alignment vertical="center" textRotation="255" wrapText="1"/>
    </xf>
    <xf numFmtId="0" fontId="13" fillId="20" borderId="3" xfId="0" applyFont="1" applyFill="1" applyBorder="1" applyAlignment="1">
      <alignment vertical="center" textRotation="255" wrapText="1"/>
    </xf>
    <xf numFmtId="0" fontId="13" fillId="26" borderId="3" xfId="0" applyFont="1" applyFill="1" applyBorder="1" applyAlignment="1">
      <alignment vertical="center" textRotation="255" wrapText="1"/>
    </xf>
    <xf numFmtId="0" fontId="13" fillId="20" borderId="3" xfId="0" applyFont="1" applyFill="1" applyBorder="1" applyAlignment="1">
      <alignment horizontal="center" vertical="center" textRotation="255" wrapText="1"/>
    </xf>
    <xf numFmtId="0" fontId="13" fillId="20" borderId="4" xfId="0" applyFont="1" applyFill="1" applyBorder="1" applyAlignment="1">
      <alignment vertical="center" textRotation="255" wrapText="1"/>
    </xf>
    <xf numFmtId="0" fontId="13" fillId="0" borderId="2" xfId="0" applyFont="1" applyBorder="1" applyAlignment="1">
      <alignment vertical="center" textRotation="255" wrapText="1"/>
    </xf>
    <xf numFmtId="0" fontId="13" fillId="26" borderId="3" xfId="0" applyFont="1" applyFill="1" applyBorder="1" applyAlignment="1">
      <alignment horizontal="center" vertical="center" textRotation="255" wrapText="1"/>
    </xf>
    <xf numFmtId="0" fontId="13" fillId="26" borderId="4" xfId="0" applyFont="1" applyFill="1" applyBorder="1" applyAlignment="1">
      <alignment vertical="center" textRotation="255" wrapText="1"/>
    </xf>
    <xf numFmtId="0" fontId="13" fillId="0" borderId="0" xfId="0" applyFont="1" applyAlignment="1">
      <alignment horizontal="left" vertical="center"/>
    </xf>
    <xf numFmtId="177" fontId="13" fillId="0" borderId="0" xfId="0" applyNumberFormat="1" applyFont="1">
      <alignment vertical="center"/>
    </xf>
    <xf numFmtId="0" fontId="6" fillId="16" borderId="20" xfId="2" applyFont="1" applyFill="1" applyBorder="1" applyAlignment="1" applyProtection="1">
      <alignment horizontal="center" vertical="center"/>
      <protection hidden="1"/>
    </xf>
    <xf numFmtId="0" fontId="6" fillId="16" borderId="128" xfId="2" applyFont="1" applyFill="1" applyBorder="1" applyAlignment="1" applyProtection="1">
      <alignment horizontal="center" vertical="center"/>
      <protection hidden="1"/>
    </xf>
    <xf numFmtId="41" fontId="56" fillId="20" borderId="156" xfId="0" applyNumberFormat="1" applyFont="1" applyFill="1" applyBorder="1" applyAlignment="1" applyProtection="1">
      <alignment horizontal="center" vertical="center"/>
      <protection hidden="1"/>
    </xf>
    <xf numFmtId="41" fontId="56" fillId="20" borderId="145" xfId="0" applyNumberFormat="1" applyFont="1" applyFill="1" applyBorder="1" applyAlignment="1" applyProtection="1">
      <alignment horizontal="center" vertical="center"/>
      <protection hidden="1"/>
    </xf>
    <xf numFmtId="41" fontId="56" fillId="20" borderId="160" xfId="0" applyNumberFormat="1" applyFont="1" applyFill="1" applyBorder="1" applyAlignment="1" applyProtection="1">
      <alignment horizontal="center" vertical="center"/>
      <protection hidden="1"/>
    </xf>
    <xf numFmtId="41" fontId="56" fillId="20" borderId="143" xfId="0" applyNumberFormat="1" applyFont="1" applyFill="1" applyBorder="1" applyAlignment="1" applyProtection="1">
      <alignment horizontal="center" vertical="center"/>
      <protection hidden="1"/>
    </xf>
    <xf numFmtId="41" fontId="38" fillId="20" borderId="156" xfId="0" applyNumberFormat="1" applyFont="1" applyFill="1" applyBorder="1" applyAlignment="1" applyProtection="1">
      <alignment horizontal="center" vertical="center"/>
      <protection hidden="1"/>
    </xf>
    <xf numFmtId="41" fontId="38" fillId="20" borderId="144" xfId="0" applyNumberFormat="1" applyFont="1" applyFill="1" applyBorder="1" applyAlignment="1" applyProtection="1">
      <alignment horizontal="center" vertical="center"/>
      <protection hidden="1"/>
    </xf>
    <xf numFmtId="41" fontId="38" fillId="20" borderId="145" xfId="0" applyNumberFormat="1" applyFont="1" applyFill="1" applyBorder="1" applyAlignment="1" applyProtection="1">
      <alignment horizontal="center" vertical="center"/>
      <protection hidden="1"/>
    </xf>
    <xf numFmtId="41" fontId="56" fillId="20" borderId="156" xfId="0" applyNumberFormat="1" applyFont="1" applyFill="1" applyBorder="1" applyAlignment="1" applyProtection="1">
      <alignment horizontal="right" vertical="center"/>
      <protection hidden="1"/>
    </xf>
    <xf numFmtId="41" fontId="56" fillId="20" borderId="145" xfId="0" applyNumberFormat="1" applyFont="1" applyFill="1" applyBorder="1" applyAlignment="1" applyProtection="1">
      <alignment horizontal="right" vertical="center"/>
      <protection hidden="1"/>
    </xf>
    <xf numFmtId="0" fontId="24" fillId="22" borderId="16" xfId="2" applyFont="1" applyFill="1" applyBorder="1" applyAlignment="1" applyProtection="1">
      <alignment horizontal="center" vertical="center"/>
      <protection hidden="1"/>
    </xf>
    <xf numFmtId="0" fontId="24" fillId="27" borderId="16" xfId="2" applyFont="1" applyFill="1" applyBorder="1" applyAlignment="1" applyProtection="1">
      <alignment horizontal="center" vertical="center"/>
      <protection hidden="1"/>
    </xf>
    <xf numFmtId="0" fontId="96" fillId="0" borderId="0" xfId="0" applyFont="1" applyProtection="1">
      <alignment vertical="center"/>
      <protection hidden="1"/>
    </xf>
    <xf numFmtId="0" fontId="97" fillId="0" borderId="0" xfId="2" applyFont="1" applyAlignment="1" applyProtection="1">
      <alignment vertical="center" wrapText="1"/>
      <protection hidden="1"/>
    </xf>
    <xf numFmtId="0" fontId="96" fillId="0" borderId="0" xfId="2" applyFont="1" applyAlignment="1" applyProtection="1">
      <alignment vertical="center" wrapText="1"/>
      <protection hidden="1"/>
    </xf>
    <xf numFmtId="0" fontId="96" fillId="0" borderId="0" xfId="0" applyFont="1" applyAlignment="1" applyProtection="1">
      <alignment horizontal="center" vertical="center"/>
      <protection hidden="1"/>
    </xf>
    <xf numFmtId="0" fontId="96" fillId="0" borderId="0" xfId="0" applyFont="1" applyAlignment="1" applyProtection="1">
      <alignment horizontal="left" vertical="center"/>
      <protection hidden="1"/>
    </xf>
    <xf numFmtId="0" fontId="70" fillId="16" borderId="38" xfId="0" applyFont="1" applyFill="1" applyBorder="1" applyProtection="1">
      <alignment vertical="center"/>
      <protection hidden="1"/>
    </xf>
    <xf numFmtId="0" fontId="70" fillId="16" borderId="38" xfId="0" applyFont="1" applyFill="1" applyBorder="1" applyAlignment="1" applyProtection="1">
      <alignment horizontal="center" vertical="center"/>
      <protection hidden="1"/>
    </xf>
    <xf numFmtId="0" fontId="77" fillId="0" borderId="38" xfId="0" applyFont="1" applyBorder="1" applyAlignment="1" applyProtection="1">
      <alignment horizontal="center" vertical="center"/>
      <protection locked="0"/>
    </xf>
    <xf numFmtId="0" fontId="70" fillId="16" borderId="38" xfId="0" applyFont="1" applyFill="1" applyBorder="1" applyAlignment="1" applyProtection="1">
      <alignment vertical="center" shrinkToFit="1"/>
      <protection hidden="1"/>
    </xf>
    <xf numFmtId="0" fontId="70" fillId="16" borderId="34" xfId="0" applyFont="1" applyFill="1" applyBorder="1" applyProtection="1">
      <alignment vertical="center"/>
      <protection hidden="1"/>
    </xf>
    <xf numFmtId="0" fontId="70" fillId="16" borderId="34" xfId="0" applyFont="1" applyFill="1" applyBorder="1" applyAlignment="1" applyProtection="1">
      <alignment horizontal="center" vertical="center"/>
      <protection hidden="1"/>
    </xf>
    <xf numFmtId="0" fontId="77" fillId="0" borderId="34" xfId="0" applyFont="1" applyBorder="1" applyAlignment="1" applyProtection="1">
      <alignment horizontal="center" vertical="center"/>
      <protection locked="0"/>
    </xf>
    <xf numFmtId="0" fontId="70" fillId="16" borderId="34" xfId="0" applyFont="1" applyFill="1" applyBorder="1" applyAlignment="1" applyProtection="1">
      <alignment vertical="center" shrinkToFit="1"/>
      <protection hidden="1"/>
    </xf>
    <xf numFmtId="0" fontId="28" fillId="16" borderId="84" xfId="0" applyFont="1" applyFill="1" applyBorder="1" applyAlignment="1" applyProtection="1">
      <alignment horizontal="left" vertical="center"/>
      <protection hidden="1"/>
    </xf>
    <xf numFmtId="0" fontId="70" fillId="16" borderId="54" xfId="0" applyFont="1" applyFill="1" applyBorder="1" applyProtection="1">
      <alignment vertical="center"/>
      <protection hidden="1"/>
    </xf>
    <xf numFmtId="0" fontId="70" fillId="16" borderId="55" xfId="0" applyFont="1" applyFill="1" applyBorder="1" applyProtection="1">
      <alignment vertical="center"/>
      <protection hidden="1"/>
    </xf>
    <xf numFmtId="0" fontId="70" fillId="16" borderId="30" xfId="0" applyFont="1" applyFill="1" applyBorder="1" applyProtection="1">
      <alignment vertical="center"/>
      <protection hidden="1"/>
    </xf>
    <xf numFmtId="0" fontId="46" fillId="16" borderId="132" xfId="0" applyFont="1" applyFill="1" applyBorder="1" applyAlignment="1" applyProtection="1">
      <alignment horizontal="center" vertical="center"/>
      <protection hidden="1"/>
    </xf>
    <xf numFmtId="0" fontId="70" fillId="16" borderId="37" xfId="0" applyFont="1" applyFill="1" applyBorder="1" applyProtection="1">
      <alignment vertical="center"/>
      <protection hidden="1"/>
    </xf>
    <xf numFmtId="0" fontId="70" fillId="16" borderId="40" xfId="0" applyFont="1" applyFill="1" applyBorder="1" applyAlignment="1" applyProtection="1">
      <alignment vertical="center" shrinkToFit="1"/>
      <protection hidden="1"/>
    </xf>
    <xf numFmtId="0" fontId="70" fillId="16" borderId="33" xfId="0" applyFont="1" applyFill="1" applyBorder="1" applyProtection="1">
      <alignment vertical="center"/>
      <protection hidden="1"/>
    </xf>
    <xf numFmtId="0" fontId="70" fillId="16" borderId="36" xfId="0" applyFont="1" applyFill="1" applyBorder="1" applyAlignment="1" applyProtection="1">
      <alignment vertical="center" shrinkToFit="1"/>
      <protection hidden="1"/>
    </xf>
    <xf numFmtId="0" fontId="70" fillId="16" borderId="98" xfId="0" applyFont="1" applyFill="1" applyBorder="1" applyProtection="1">
      <alignment vertical="center"/>
      <protection hidden="1"/>
    </xf>
    <xf numFmtId="0" fontId="70" fillId="16" borderId="136" xfId="0" applyFont="1" applyFill="1" applyBorder="1" applyAlignment="1" applyProtection="1">
      <alignment horizontal="center" vertical="center"/>
      <protection hidden="1"/>
    </xf>
    <xf numFmtId="0" fontId="77" fillId="0" borderId="136" xfId="0" applyFont="1" applyBorder="1" applyAlignment="1" applyProtection="1">
      <alignment horizontal="center" vertical="center"/>
      <protection locked="0"/>
    </xf>
    <xf numFmtId="0" fontId="70" fillId="16" borderId="136" xfId="0" applyFont="1" applyFill="1" applyBorder="1" applyProtection="1">
      <alignment vertical="center"/>
      <protection hidden="1"/>
    </xf>
    <xf numFmtId="0" fontId="70" fillId="16" borderId="136" xfId="0" applyFont="1" applyFill="1" applyBorder="1" applyAlignment="1" applyProtection="1">
      <alignment vertical="center" shrinkToFit="1"/>
      <protection hidden="1"/>
    </xf>
    <xf numFmtId="0" fontId="70" fillId="16" borderId="133" xfId="0" applyFont="1" applyFill="1" applyBorder="1" applyAlignment="1" applyProtection="1">
      <alignment vertical="center" shrinkToFit="1"/>
      <protection hidden="1"/>
    </xf>
    <xf numFmtId="0" fontId="13" fillId="0" borderId="1" xfId="2" applyFont="1" applyBorder="1" applyAlignment="1" applyProtection="1">
      <alignment horizontal="center" vertical="center"/>
      <protection locked="0"/>
    </xf>
    <xf numFmtId="0" fontId="13" fillId="0" borderId="124" xfId="2" applyFont="1" applyBorder="1" applyAlignment="1" applyProtection="1">
      <alignment horizontal="center" vertical="center"/>
      <protection locked="0"/>
    </xf>
    <xf numFmtId="0" fontId="13" fillId="16" borderId="90" xfId="2" applyFont="1" applyFill="1" applyBorder="1" applyAlignment="1" applyProtection="1">
      <alignment vertical="center"/>
      <protection hidden="1"/>
    </xf>
    <xf numFmtId="56" fontId="98" fillId="16" borderId="85" xfId="0" applyNumberFormat="1" applyFont="1" applyFill="1" applyBorder="1" applyProtection="1">
      <alignment vertical="center"/>
      <protection hidden="1"/>
    </xf>
    <xf numFmtId="56" fontId="98" fillId="16" borderId="0" xfId="0" applyNumberFormat="1" applyFont="1" applyFill="1" applyProtection="1">
      <alignment vertical="center"/>
      <protection hidden="1"/>
    </xf>
    <xf numFmtId="56" fontId="98" fillId="16" borderId="86" xfId="0" applyNumberFormat="1" applyFont="1" applyFill="1" applyBorder="1" applyProtection="1">
      <alignment vertical="center"/>
      <protection hidden="1"/>
    </xf>
    <xf numFmtId="56" fontId="98" fillId="16" borderId="132" xfId="0" applyNumberFormat="1" applyFont="1" applyFill="1" applyBorder="1" applyProtection="1">
      <alignment vertical="center"/>
      <protection hidden="1"/>
    </xf>
    <xf numFmtId="56" fontId="98" fillId="16" borderId="6" xfId="0" applyNumberFormat="1" applyFont="1" applyFill="1" applyBorder="1" applyProtection="1">
      <alignment vertical="center"/>
      <protection hidden="1"/>
    </xf>
    <xf numFmtId="56" fontId="98" fillId="16" borderId="88" xfId="0" applyNumberFormat="1" applyFont="1" applyFill="1" applyBorder="1" applyProtection="1">
      <alignment vertical="center"/>
      <protection hidden="1"/>
    </xf>
    <xf numFmtId="0" fontId="0" fillId="0" borderId="0" xfId="0" applyAlignment="1">
      <alignment vertical="center" textRotation="255" wrapText="1"/>
    </xf>
    <xf numFmtId="0" fontId="78" fillId="0" borderId="0" xfId="0" applyFont="1" applyProtection="1">
      <alignment vertical="center"/>
      <protection hidden="1"/>
    </xf>
    <xf numFmtId="0" fontId="68" fillId="0" borderId="0" xfId="0" applyFont="1" applyProtection="1">
      <alignment vertical="center"/>
      <protection hidden="1"/>
    </xf>
    <xf numFmtId="0" fontId="49" fillId="0" borderId="0" xfId="0" applyFont="1" applyAlignment="1" applyProtection="1">
      <alignment horizontal="right" vertical="center"/>
      <protection hidden="1"/>
    </xf>
    <xf numFmtId="0" fontId="24" fillId="0" borderId="121" xfId="2" applyFont="1" applyBorder="1" applyAlignment="1" applyProtection="1">
      <alignment horizontal="right" vertical="center"/>
      <protection locked="0"/>
    </xf>
    <xf numFmtId="0" fontId="90" fillId="20" borderId="252" xfId="3" applyFont="1" applyFill="1" applyBorder="1" applyAlignment="1" applyProtection="1">
      <alignment horizontal="center" vertical="center"/>
      <protection locked="0" hidden="1"/>
    </xf>
    <xf numFmtId="0" fontId="90" fillId="20" borderId="253" xfId="3" applyFont="1" applyFill="1" applyBorder="1" applyAlignment="1" applyProtection="1">
      <alignment horizontal="center" vertical="center"/>
      <protection locked="0" hidden="1"/>
    </xf>
    <xf numFmtId="0" fontId="90" fillId="20" borderId="254" xfId="3" applyFont="1" applyFill="1" applyBorder="1" applyAlignment="1" applyProtection="1">
      <alignment horizontal="center" vertical="center"/>
      <protection locked="0" hidden="1"/>
    </xf>
    <xf numFmtId="0" fontId="33" fillId="0" borderId="51" xfId="0" applyFont="1" applyBorder="1" applyAlignment="1" applyProtection="1">
      <alignment horizontal="distributed" vertical="center" indent="1"/>
      <protection hidden="1"/>
    </xf>
    <xf numFmtId="0" fontId="33" fillId="0" borderId="50" xfId="0" applyFont="1" applyBorder="1" applyAlignment="1" applyProtection="1">
      <alignment horizontal="distributed" vertical="center" indent="1"/>
      <protection hidden="1"/>
    </xf>
    <xf numFmtId="0" fontId="33" fillId="0" borderId="52" xfId="0" applyFont="1" applyBorder="1" applyAlignment="1" applyProtection="1">
      <alignment horizontal="distributed" vertical="center" indent="1"/>
      <protection hidden="1"/>
    </xf>
    <xf numFmtId="0" fontId="33" fillId="0" borderId="11" xfId="0" applyFont="1" applyBorder="1" applyAlignment="1" applyProtection="1">
      <alignment horizontal="distributed" vertical="center" indent="1"/>
      <protection hidden="1"/>
    </xf>
    <xf numFmtId="0" fontId="33" fillId="0" borderId="5" xfId="0" applyFont="1" applyBorder="1" applyAlignment="1" applyProtection="1">
      <alignment horizontal="distributed" vertical="center" indent="1"/>
      <protection hidden="1"/>
    </xf>
    <xf numFmtId="0" fontId="33" fillId="0" borderId="13" xfId="0" applyFont="1" applyBorder="1" applyAlignment="1" applyProtection="1">
      <alignment horizontal="distributed" vertical="center" indent="1"/>
      <protection hidden="1"/>
    </xf>
    <xf numFmtId="0" fontId="59" fillId="16" borderId="198" xfId="2" applyFont="1" applyFill="1" applyBorder="1" applyAlignment="1" applyProtection="1">
      <alignment horizontal="left" vertical="center" wrapText="1"/>
      <protection hidden="1"/>
    </xf>
    <xf numFmtId="0" fontId="59" fillId="16" borderId="193" xfId="2" applyFont="1" applyFill="1" applyBorder="1" applyAlignment="1" applyProtection="1">
      <alignment horizontal="left" vertical="center" wrapText="1"/>
      <protection hidden="1"/>
    </xf>
    <xf numFmtId="0" fontId="61" fillId="19" borderId="194" xfId="2" applyFont="1" applyFill="1" applyBorder="1" applyAlignment="1" applyProtection="1">
      <alignment horizontal="left" vertical="center" wrapText="1"/>
      <protection hidden="1"/>
    </xf>
    <xf numFmtId="0" fontId="61" fillId="19" borderId="191" xfId="2" applyFont="1" applyFill="1" applyBorder="1" applyAlignment="1" applyProtection="1">
      <alignment horizontal="left" vertical="center" wrapText="1"/>
      <protection hidden="1"/>
    </xf>
    <xf numFmtId="0" fontId="61" fillId="19" borderId="197" xfId="2" applyFont="1" applyFill="1" applyBorder="1" applyAlignment="1" applyProtection="1">
      <alignment horizontal="left" vertical="center" wrapText="1"/>
      <protection hidden="1"/>
    </xf>
    <xf numFmtId="0" fontId="80" fillId="16" borderId="174" xfId="0" applyFont="1" applyFill="1" applyBorder="1" applyAlignment="1" applyProtection="1">
      <alignment horizontal="center" vertical="center" textRotation="255"/>
      <protection hidden="1"/>
    </xf>
    <xf numFmtId="0" fontId="80" fillId="16" borderId="31" xfId="0" applyFont="1" applyFill="1" applyBorder="1" applyAlignment="1" applyProtection="1">
      <alignment horizontal="center" vertical="center" textRotation="255"/>
      <protection hidden="1"/>
    </xf>
    <xf numFmtId="0" fontId="80" fillId="16" borderId="242" xfId="0" applyFont="1" applyFill="1" applyBorder="1" applyAlignment="1" applyProtection="1">
      <alignment horizontal="center" vertical="center" textRotation="255"/>
      <protection hidden="1"/>
    </xf>
    <xf numFmtId="0" fontId="60" fillId="19" borderId="231" xfId="0" applyFont="1" applyFill="1" applyBorder="1" applyAlignment="1" applyProtection="1">
      <alignment horizontal="center" vertical="center" textRotation="255" wrapText="1"/>
      <protection hidden="1"/>
    </xf>
    <xf numFmtId="0" fontId="60" fillId="19" borderId="232" xfId="0" applyFont="1" applyFill="1" applyBorder="1" applyAlignment="1" applyProtection="1">
      <alignment horizontal="center" vertical="center" textRotation="255" wrapText="1"/>
      <protection hidden="1"/>
    </xf>
    <xf numFmtId="0" fontId="60" fillId="19" borderId="32" xfId="0" applyFont="1" applyFill="1" applyBorder="1" applyAlignment="1" applyProtection="1">
      <alignment horizontal="center" vertical="center" textRotation="255" wrapText="1"/>
      <protection hidden="1"/>
    </xf>
    <xf numFmtId="0" fontId="60" fillId="19" borderId="11" xfId="0" applyFont="1" applyFill="1" applyBorder="1" applyAlignment="1" applyProtection="1">
      <alignment horizontal="center" vertical="center" textRotation="255" wrapText="1"/>
      <protection hidden="1"/>
    </xf>
    <xf numFmtId="0" fontId="89" fillId="19" borderId="257" xfId="3" applyFont="1" applyFill="1" applyBorder="1" applyAlignment="1" applyProtection="1">
      <alignment horizontal="left" vertical="center"/>
      <protection hidden="1"/>
    </xf>
    <xf numFmtId="0" fontId="89" fillId="19" borderId="258" xfId="3" applyFont="1" applyFill="1" applyBorder="1" applyAlignment="1" applyProtection="1">
      <alignment horizontal="left" vertical="center"/>
      <protection hidden="1"/>
    </xf>
    <xf numFmtId="0" fontId="89" fillId="19" borderId="260" xfId="3" applyFont="1" applyFill="1" applyBorder="1" applyAlignment="1" applyProtection="1">
      <alignment horizontal="left" vertical="center"/>
      <protection hidden="1"/>
    </xf>
    <xf numFmtId="0" fontId="89" fillId="19" borderId="261" xfId="3" applyFont="1" applyFill="1" applyBorder="1" applyAlignment="1" applyProtection="1">
      <alignment horizontal="left" vertical="center"/>
      <protection hidden="1"/>
    </xf>
    <xf numFmtId="0" fontId="81" fillId="19" borderId="258" xfId="0" applyFont="1" applyFill="1" applyBorder="1" applyProtection="1">
      <alignment vertical="center"/>
      <protection hidden="1"/>
    </xf>
    <xf numFmtId="0" fontId="81" fillId="19" borderId="259" xfId="0" applyFont="1" applyFill="1" applyBorder="1" applyProtection="1">
      <alignment vertical="center"/>
      <protection hidden="1"/>
    </xf>
    <xf numFmtId="0" fontId="81" fillId="19" borderId="261" xfId="0" applyFont="1" applyFill="1" applyBorder="1" applyProtection="1">
      <alignment vertical="center"/>
      <protection hidden="1"/>
    </xf>
    <xf numFmtId="0" fontId="81" fillId="19" borderId="262" xfId="0" applyFont="1" applyFill="1" applyBorder="1" applyProtection="1">
      <alignment vertical="center"/>
      <protection hidden="1"/>
    </xf>
    <xf numFmtId="0" fontId="61" fillId="16" borderId="192" xfId="2" applyFont="1" applyFill="1" applyBorder="1" applyAlignment="1" applyProtection="1">
      <alignment horizontal="left" vertical="center" wrapText="1"/>
      <protection hidden="1"/>
    </xf>
    <xf numFmtId="0" fontId="61" fillId="16" borderId="199" xfId="2" applyFont="1" applyFill="1" applyBorder="1" applyAlignment="1" applyProtection="1">
      <alignment horizontal="left" vertical="center" wrapText="1"/>
      <protection hidden="1"/>
    </xf>
    <xf numFmtId="0" fontId="83" fillId="16" borderId="233" xfId="2" applyFont="1" applyFill="1" applyBorder="1" applyAlignment="1" applyProtection="1">
      <alignment horizontal="center" vertical="center" wrapText="1"/>
      <protection hidden="1"/>
    </xf>
    <xf numFmtId="0" fontId="83" fillId="16" borderId="232" xfId="2" applyFont="1" applyFill="1" applyBorder="1" applyAlignment="1" applyProtection="1">
      <alignment horizontal="center" vertical="center" wrapText="1"/>
      <protection hidden="1"/>
    </xf>
    <xf numFmtId="0" fontId="83" fillId="16" borderId="243" xfId="2" applyFont="1" applyFill="1" applyBorder="1" applyAlignment="1" applyProtection="1">
      <alignment horizontal="center" vertical="center" wrapText="1"/>
      <protection hidden="1"/>
    </xf>
    <xf numFmtId="0" fontId="2" fillId="16" borderId="234" xfId="2" applyFont="1" applyFill="1" applyBorder="1" applyAlignment="1" applyProtection="1">
      <alignment horizontal="center" vertical="center" wrapText="1"/>
      <protection hidden="1"/>
    </xf>
    <xf numFmtId="0" fontId="2" fillId="16" borderId="235" xfId="2" applyFont="1" applyFill="1" applyBorder="1" applyAlignment="1" applyProtection="1">
      <alignment horizontal="center" vertical="center" wrapText="1"/>
      <protection hidden="1"/>
    </xf>
    <xf numFmtId="0" fontId="2" fillId="16" borderId="236" xfId="2" applyFont="1" applyFill="1" applyBorder="1" applyAlignment="1" applyProtection="1">
      <alignment horizontal="center" vertical="center" wrapText="1"/>
      <protection hidden="1"/>
    </xf>
    <xf numFmtId="0" fontId="61" fillId="16" borderId="238" xfId="2" applyFont="1" applyFill="1" applyBorder="1" applyAlignment="1" applyProtection="1">
      <alignment horizontal="left" vertical="center" wrapText="1"/>
      <protection hidden="1"/>
    </xf>
    <xf numFmtId="0" fontId="61" fillId="16" borderId="239" xfId="2" applyFont="1" applyFill="1" applyBorder="1" applyAlignment="1" applyProtection="1">
      <alignment horizontal="left" vertical="center" wrapText="1"/>
      <protection hidden="1"/>
    </xf>
    <xf numFmtId="0" fontId="61" fillId="16" borderId="240" xfId="2" applyFont="1" applyFill="1" applyBorder="1" applyAlignment="1" applyProtection="1">
      <alignment horizontal="left" vertical="center" wrapText="1"/>
      <protection hidden="1"/>
    </xf>
    <xf numFmtId="0" fontId="61" fillId="16" borderId="244" xfId="2" applyFont="1" applyFill="1" applyBorder="1" applyAlignment="1" applyProtection="1">
      <alignment horizontal="left" vertical="center" wrapText="1"/>
      <protection hidden="1"/>
    </xf>
    <xf numFmtId="0" fontId="61" fillId="16" borderId="245" xfId="2" applyFont="1" applyFill="1" applyBorder="1" applyAlignment="1" applyProtection="1">
      <alignment horizontal="left" vertical="center" wrapText="1"/>
      <protection hidden="1"/>
    </xf>
    <xf numFmtId="0" fontId="61" fillId="16" borderId="246" xfId="2" applyFont="1" applyFill="1" applyBorder="1" applyAlignment="1" applyProtection="1">
      <alignment horizontal="left" vertical="center" wrapText="1"/>
      <protection hidden="1"/>
    </xf>
    <xf numFmtId="0" fontId="57" fillId="0" borderId="0" xfId="0" applyFont="1" applyAlignment="1" applyProtection="1">
      <alignment horizontal="center" vertical="center"/>
      <protection hidden="1"/>
    </xf>
    <xf numFmtId="41" fontId="57" fillId="0" borderId="0" xfId="0" applyNumberFormat="1" applyFont="1" applyAlignment="1" applyProtection="1">
      <alignment horizontal="center" vertical="center"/>
      <protection hidden="1"/>
    </xf>
    <xf numFmtId="41" fontId="56" fillId="20" borderId="151" xfId="0" applyNumberFormat="1" applyFont="1" applyFill="1" applyBorder="1" applyAlignment="1" applyProtection="1">
      <alignment horizontal="center" vertical="center"/>
      <protection hidden="1"/>
    </xf>
    <xf numFmtId="41" fontId="56" fillId="20" borderId="268" xfId="0" applyNumberFormat="1" applyFont="1" applyFill="1" applyBorder="1" applyAlignment="1" applyProtection="1">
      <alignment horizontal="center" vertical="center"/>
      <protection hidden="1"/>
    </xf>
    <xf numFmtId="41" fontId="56" fillId="20" borderId="166" xfId="0" applyNumberFormat="1" applyFont="1" applyFill="1" applyBorder="1" applyAlignment="1" applyProtection="1">
      <alignment horizontal="center" vertical="center"/>
      <protection hidden="1"/>
    </xf>
    <xf numFmtId="41" fontId="56" fillId="20" borderId="266" xfId="0" applyNumberFormat="1" applyFont="1" applyFill="1" applyBorder="1" applyAlignment="1" applyProtection="1">
      <alignment horizontal="center" vertical="center"/>
      <protection hidden="1"/>
    </xf>
    <xf numFmtId="0" fontId="49" fillId="0" borderId="0" xfId="0" applyFont="1" applyAlignment="1" applyProtection="1">
      <alignment horizontal="center" vertical="center" wrapText="1"/>
      <protection hidden="1"/>
    </xf>
    <xf numFmtId="0" fontId="49" fillId="0" borderId="0" xfId="0" applyFont="1" applyAlignment="1" applyProtection="1">
      <alignment horizontal="center" vertical="center"/>
      <protection hidden="1"/>
    </xf>
    <xf numFmtId="49" fontId="9" fillId="21" borderId="91" xfId="2" applyNumberFormat="1" applyFont="1" applyFill="1" applyBorder="1" applyAlignment="1" applyProtection="1">
      <alignment horizontal="center" vertical="center"/>
      <protection hidden="1"/>
    </xf>
    <xf numFmtId="49" fontId="10" fillId="21" borderId="91" xfId="0" applyNumberFormat="1" applyFont="1" applyFill="1" applyBorder="1" applyAlignment="1" applyProtection="1">
      <alignment horizontal="center" vertical="center"/>
      <protection hidden="1"/>
    </xf>
    <xf numFmtId="49" fontId="10" fillId="21" borderId="10" xfId="0" applyNumberFormat="1" applyFont="1" applyFill="1" applyBorder="1" applyAlignment="1" applyProtection="1">
      <alignment horizontal="center" vertical="center"/>
      <protection hidden="1"/>
    </xf>
    <xf numFmtId="49" fontId="10" fillId="21" borderId="125" xfId="0" applyNumberFormat="1" applyFont="1" applyFill="1" applyBorder="1" applyAlignment="1" applyProtection="1">
      <alignment horizontal="center" vertical="center"/>
      <protection hidden="1"/>
    </xf>
    <xf numFmtId="49" fontId="11" fillId="21" borderId="47" xfId="2" applyNumberFormat="1" applyFont="1" applyFill="1" applyBorder="1" applyAlignment="1" applyProtection="1">
      <alignment horizontal="center" vertical="center" wrapText="1"/>
      <protection hidden="1"/>
    </xf>
    <xf numFmtId="49" fontId="11" fillId="21" borderId="57" xfId="2" applyNumberFormat="1" applyFont="1" applyFill="1" applyBorder="1" applyAlignment="1" applyProtection="1">
      <alignment horizontal="center" vertical="center"/>
      <protection hidden="1"/>
    </xf>
    <xf numFmtId="49" fontId="11" fillId="21" borderId="92" xfId="2" applyNumberFormat="1" applyFont="1" applyFill="1" applyBorder="1" applyAlignment="1" applyProtection="1">
      <alignment horizontal="center" vertical="center" wrapText="1"/>
      <protection hidden="1"/>
    </xf>
    <xf numFmtId="49" fontId="11" fillId="21" borderId="126" xfId="2" applyNumberFormat="1" applyFont="1" applyFill="1" applyBorder="1" applyAlignment="1" applyProtection="1">
      <alignment horizontal="center" vertical="center"/>
      <protection hidden="1"/>
    </xf>
    <xf numFmtId="41" fontId="56" fillId="20" borderId="162" xfId="0" applyNumberFormat="1" applyFont="1" applyFill="1" applyBorder="1" applyAlignment="1" applyProtection="1">
      <alignment horizontal="center" vertical="center"/>
      <protection hidden="1"/>
    </xf>
    <xf numFmtId="41" fontId="56" fillId="20" borderId="267" xfId="0" applyNumberFormat="1" applyFont="1" applyFill="1" applyBorder="1" applyAlignment="1" applyProtection="1">
      <alignment horizontal="center" vertical="center"/>
      <protection hidden="1"/>
    </xf>
    <xf numFmtId="0" fontId="95" fillId="19" borderId="137" xfId="3" applyFont="1" applyFill="1" applyBorder="1" applyAlignment="1">
      <alignment horizontal="left" vertical="center" wrapText="1"/>
    </xf>
    <xf numFmtId="0" fontId="95" fillId="19" borderId="263" xfId="3" applyFont="1" applyFill="1" applyBorder="1" applyAlignment="1">
      <alignment horizontal="left" vertical="center" wrapText="1"/>
    </xf>
    <xf numFmtId="0" fontId="79" fillId="19" borderId="263" xfId="0" applyFont="1" applyFill="1" applyBorder="1" applyAlignment="1">
      <alignment horizontal="left" vertical="center" wrapText="1"/>
    </xf>
    <xf numFmtId="0" fontId="79" fillId="19" borderId="263" xfId="0" applyFont="1" applyFill="1" applyBorder="1" applyAlignment="1">
      <alignment horizontal="left" vertical="center"/>
    </xf>
    <xf numFmtId="0" fontId="79" fillId="19" borderId="264" xfId="0" applyFont="1" applyFill="1" applyBorder="1" applyAlignment="1">
      <alignment horizontal="left" vertical="center"/>
    </xf>
    <xf numFmtId="0" fontId="79" fillId="19" borderId="263" xfId="0" applyFont="1" applyFill="1" applyBorder="1" applyAlignment="1" applyProtection="1">
      <alignment horizontal="left" vertical="center" wrapText="1"/>
      <protection hidden="1"/>
    </xf>
    <xf numFmtId="0" fontId="79" fillId="19" borderId="264" xfId="0" applyFont="1" applyFill="1" applyBorder="1" applyAlignment="1" applyProtection="1">
      <alignment horizontal="left" vertical="center" wrapText="1"/>
      <protection hidden="1"/>
    </xf>
    <xf numFmtId="0" fontId="62" fillId="0" borderId="163" xfId="2" applyFont="1" applyBorder="1" applyAlignment="1" applyProtection="1">
      <alignment horizontal="center" vertical="top"/>
      <protection hidden="1"/>
    </xf>
    <xf numFmtId="0" fontId="62" fillId="0" borderId="153" xfId="2" applyFont="1" applyBorder="1" applyAlignment="1" applyProtection="1">
      <alignment horizontal="center" vertical="top"/>
      <protection hidden="1"/>
    </xf>
    <xf numFmtId="49" fontId="9" fillId="21" borderId="90" xfId="2" applyNumberFormat="1" applyFont="1" applyFill="1" applyBorder="1" applyAlignment="1" applyProtection="1">
      <alignment horizontal="center" vertical="center" wrapText="1"/>
      <protection hidden="1"/>
    </xf>
    <xf numFmtId="49" fontId="9" fillId="21" borderId="124"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25" xfId="2" applyNumberFormat="1" applyFont="1" applyFill="1" applyBorder="1" applyAlignment="1" applyProtection="1">
      <alignment horizontal="center" vertical="center"/>
      <protection hidden="1"/>
    </xf>
    <xf numFmtId="0" fontId="61" fillId="19" borderId="173" xfId="2" applyFont="1" applyFill="1" applyBorder="1" applyAlignment="1" applyProtection="1">
      <alignment horizontal="left" vertical="center" wrapText="1"/>
      <protection hidden="1"/>
    </xf>
    <xf numFmtId="0" fontId="61" fillId="19" borderId="85" xfId="2" applyFont="1" applyFill="1" applyBorder="1" applyAlignment="1" applyProtection="1">
      <alignment horizontal="left" vertical="center" wrapText="1"/>
      <protection hidden="1"/>
    </xf>
    <xf numFmtId="0" fontId="61" fillId="19" borderId="174" xfId="2" applyFont="1" applyFill="1" applyBorder="1" applyAlignment="1" applyProtection="1">
      <alignment horizontal="left" vertical="center" wrapText="1"/>
      <protection hidden="1"/>
    </xf>
    <xf numFmtId="0" fontId="6" fillId="0" borderId="89" xfId="2" applyFont="1" applyBorder="1" applyAlignment="1" applyProtection="1">
      <alignment horizontal="center" vertical="center" shrinkToFit="1"/>
      <protection hidden="1"/>
    </xf>
    <xf numFmtId="0" fontId="6" fillId="0" borderId="123" xfId="2" applyFont="1" applyBorder="1" applyAlignment="1" applyProtection="1">
      <alignment horizontal="center" vertical="center" shrinkToFit="1"/>
      <protection hidden="1"/>
    </xf>
    <xf numFmtId="0" fontId="9" fillId="21" borderId="90" xfId="2" applyFont="1" applyFill="1" applyBorder="1" applyAlignment="1" applyProtection="1">
      <alignment horizontal="center" vertical="center" shrinkToFit="1"/>
      <protection hidden="1"/>
    </xf>
    <xf numFmtId="0" fontId="9" fillId="21" borderId="124" xfId="2" applyFont="1" applyFill="1" applyBorder="1" applyAlignment="1" applyProtection="1">
      <alignment horizontal="center" vertical="center" shrinkToFit="1"/>
      <protection hidden="1"/>
    </xf>
    <xf numFmtId="0" fontId="24" fillId="26" borderId="249" xfId="2" applyFont="1" applyFill="1" applyBorder="1" applyAlignment="1" applyProtection="1">
      <alignment horizontal="center" vertical="center"/>
      <protection hidden="1"/>
    </xf>
    <xf numFmtId="0" fontId="24" fillId="26" borderId="167" xfId="2" applyFont="1" applyFill="1" applyBorder="1" applyAlignment="1" applyProtection="1">
      <alignment horizontal="center" vertical="center"/>
      <protection hidden="1"/>
    </xf>
    <xf numFmtId="0" fontId="24" fillId="26" borderId="250" xfId="2" applyFont="1" applyFill="1" applyBorder="1" applyAlignment="1" applyProtection="1">
      <alignment horizontal="center" vertical="center"/>
      <protection hidden="1"/>
    </xf>
    <xf numFmtId="0" fontId="24" fillId="26" borderId="16" xfId="2" applyFont="1" applyFill="1" applyBorder="1" applyAlignment="1" applyProtection="1">
      <alignment horizontal="center" vertical="center"/>
      <protection hidden="1"/>
    </xf>
    <xf numFmtId="0" fontId="24" fillId="26" borderId="251" xfId="2" applyFont="1" applyFill="1" applyBorder="1" applyAlignment="1" applyProtection="1">
      <alignment horizontal="center" vertical="center" wrapText="1"/>
      <protection hidden="1"/>
    </xf>
    <xf numFmtId="0" fontId="24" fillId="26" borderId="95" xfId="2" applyFont="1" applyFill="1" applyBorder="1" applyAlignment="1" applyProtection="1">
      <alignment horizontal="center" vertical="center"/>
      <protection hidden="1"/>
    </xf>
    <xf numFmtId="0" fontId="6" fillId="0" borderId="12" xfId="2" applyFont="1" applyBorder="1" applyAlignment="1" applyProtection="1">
      <alignment horizontal="center" vertical="center"/>
      <protection hidden="1"/>
    </xf>
    <xf numFmtId="0" fontId="6" fillId="0" borderId="18" xfId="2" applyFont="1" applyBorder="1" applyAlignment="1" applyProtection="1">
      <alignment horizontal="center" vertical="center"/>
      <protection hidden="1"/>
    </xf>
    <xf numFmtId="0" fontId="25" fillId="27" borderId="7" xfId="0" applyFont="1" applyFill="1" applyBorder="1" applyAlignment="1" applyProtection="1">
      <alignment horizontal="center" vertical="center" wrapText="1"/>
      <protection hidden="1"/>
    </xf>
    <xf numFmtId="0" fontId="25" fillId="27"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Border="1" applyAlignment="1" applyProtection="1">
      <alignment horizontal="center" vertical="center" wrapText="1"/>
      <protection hidden="1"/>
    </xf>
    <xf numFmtId="0" fontId="8" fillId="0" borderId="17" xfId="2" applyFont="1" applyBorder="1" applyAlignment="1" applyProtection="1">
      <alignment horizontal="center" vertical="center"/>
      <protection hidden="1"/>
    </xf>
    <xf numFmtId="0" fontId="24" fillId="27" borderId="12" xfId="2" applyFont="1" applyFill="1" applyBorder="1" applyAlignment="1" applyProtection="1">
      <alignment horizontal="center" vertical="center" wrapText="1"/>
      <protection hidden="1"/>
    </xf>
    <xf numFmtId="0" fontId="24" fillId="27" borderId="18" xfId="2" applyFont="1" applyFill="1" applyBorder="1" applyAlignment="1" applyProtection="1">
      <alignment horizontal="center" vertical="center"/>
      <protection hidden="1"/>
    </xf>
    <xf numFmtId="0" fontId="24" fillId="9" borderId="48" xfId="2" applyFont="1" applyFill="1" applyBorder="1" applyAlignment="1" applyProtection="1">
      <alignment horizontal="center" vertical="center"/>
      <protection hidden="1"/>
    </xf>
    <xf numFmtId="0" fontId="24" fillId="9" borderId="207" xfId="2" applyFont="1" applyFill="1" applyBorder="1" applyAlignment="1" applyProtection="1">
      <alignment horizontal="center" vertical="center"/>
      <protection hidden="1"/>
    </xf>
    <xf numFmtId="0" fontId="40" fillId="3" borderId="89" xfId="2" applyFont="1" applyFill="1" applyBorder="1" applyAlignment="1" applyProtection="1">
      <alignment horizontal="center" vertical="center" wrapText="1"/>
      <protection hidden="1"/>
    </xf>
    <xf numFmtId="0" fontId="40"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5" fillId="18" borderId="85" xfId="2" applyFont="1" applyFill="1" applyBorder="1" applyAlignment="1" applyProtection="1">
      <alignment horizontal="left" vertical="center" wrapText="1"/>
      <protection hidden="1"/>
    </xf>
    <xf numFmtId="0" fontId="15" fillId="18" borderId="86" xfId="2" applyFont="1" applyFill="1" applyBorder="1" applyAlignment="1" applyProtection="1">
      <alignment horizontal="left" vertical="center" wrapText="1"/>
      <protection hidden="1"/>
    </xf>
    <xf numFmtId="0" fontId="24" fillId="22" borderId="217" xfId="2" applyFont="1" applyFill="1" applyBorder="1" applyAlignment="1" applyProtection="1">
      <alignment horizontal="center" vertical="center"/>
      <protection hidden="1"/>
    </xf>
    <xf numFmtId="0" fontId="24" fillId="22" borderId="16" xfId="2" applyFont="1" applyFill="1" applyBorder="1" applyAlignment="1" applyProtection="1">
      <alignment horizontal="center" vertical="center"/>
      <protection hidden="1"/>
    </xf>
    <xf numFmtId="0" fontId="24" fillId="27" borderId="217" xfId="2" applyFont="1" applyFill="1" applyBorder="1" applyAlignment="1" applyProtection="1">
      <alignment horizontal="center" vertical="center"/>
      <protection hidden="1"/>
    </xf>
    <xf numFmtId="0" fontId="24" fillId="27" borderId="16" xfId="2" applyFont="1" applyFill="1" applyBorder="1" applyAlignment="1" applyProtection="1">
      <alignment horizontal="center" vertical="center"/>
      <protection hidden="1"/>
    </xf>
    <xf numFmtId="0" fontId="40" fillId="3" borderId="127" xfId="2" applyFont="1" applyFill="1" applyBorder="1" applyAlignment="1" applyProtection="1">
      <alignment horizontal="center" vertical="center"/>
      <protection hidden="1"/>
    </xf>
    <xf numFmtId="0" fontId="40" fillId="3" borderId="95" xfId="2" applyFont="1" applyFill="1" applyBorder="1" applyAlignment="1" applyProtection="1">
      <alignment horizontal="center" vertical="center"/>
      <protection hidden="1"/>
    </xf>
    <xf numFmtId="0" fontId="42" fillId="0" borderId="85" xfId="2" applyFont="1" applyBorder="1" applyAlignment="1" applyProtection="1">
      <alignment horizontal="center" vertical="center" shrinkToFit="1"/>
      <protection hidden="1"/>
    </xf>
    <xf numFmtId="0" fontId="42" fillId="0" borderId="174" xfId="2" applyFont="1" applyBorder="1" applyAlignment="1" applyProtection="1">
      <alignment horizontal="center" vertical="center" shrinkToFit="1"/>
      <protection hidden="1"/>
    </xf>
    <xf numFmtId="0" fontId="74" fillId="20" borderId="227" xfId="2" applyFont="1" applyFill="1" applyBorder="1" applyAlignment="1" applyProtection="1">
      <alignment horizontal="left" vertical="center" wrapText="1"/>
      <protection hidden="1"/>
    </xf>
    <xf numFmtId="0" fontId="74" fillId="20" borderId="228" xfId="2" applyFont="1" applyFill="1" applyBorder="1" applyAlignment="1" applyProtection="1">
      <alignment horizontal="left" vertical="center" wrapText="1"/>
      <protection hidden="1"/>
    </xf>
    <xf numFmtId="0" fontId="24" fillId="11" borderId="46" xfId="2" applyFont="1" applyFill="1" applyBorder="1" applyAlignment="1" applyProtection="1">
      <alignment horizontal="center" vertical="center" wrapText="1"/>
      <protection hidden="1"/>
    </xf>
    <xf numFmtId="0" fontId="24" fillId="11" borderId="187" xfId="2" applyFont="1" applyFill="1" applyBorder="1" applyAlignment="1" applyProtection="1">
      <alignment horizontal="center" vertical="center"/>
      <protection hidden="1"/>
    </xf>
    <xf numFmtId="0" fontId="24" fillId="11" borderId="92" xfId="2" applyFont="1" applyFill="1" applyBorder="1" applyAlignment="1" applyProtection="1">
      <alignment horizontal="center" vertical="center"/>
      <protection hidden="1"/>
    </xf>
    <xf numFmtId="0" fontId="24" fillId="11" borderId="18" xfId="2" applyFont="1" applyFill="1" applyBorder="1" applyAlignment="1" applyProtection="1">
      <alignment horizontal="center" vertical="center"/>
      <protection hidden="1"/>
    </xf>
    <xf numFmtId="0" fontId="25" fillId="22" borderId="7" xfId="0" applyFont="1" applyFill="1" applyBorder="1" applyAlignment="1" applyProtection="1">
      <alignment horizontal="center" vertical="center" wrapText="1"/>
      <protection hidden="1"/>
    </xf>
    <xf numFmtId="0" fontId="25" fillId="22" borderId="14" xfId="0" applyFont="1" applyFill="1" applyBorder="1" applyAlignment="1" applyProtection="1">
      <alignment horizontal="center" vertical="center"/>
      <protection hidden="1"/>
    </xf>
    <xf numFmtId="0" fontId="24" fillId="22" borderId="11" xfId="2" applyFont="1" applyFill="1" applyBorder="1" applyAlignment="1" applyProtection="1">
      <alignment horizontal="center" vertical="center" wrapText="1"/>
      <protection hidden="1"/>
    </xf>
    <xf numFmtId="0" fontId="24" fillId="22" borderId="17" xfId="2" applyFont="1" applyFill="1" applyBorder="1" applyAlignment="1" applyProtection="1">
      <alignment horizontal="center" vertical="center"/>
      <protection hidden="1"/>
    </xf>
    <xf numFmtId="0" fontId="24" fillId="12" borderId="12" xfId="2" applyFont="1" applyFill="1" applyBorder="1" applyAlignment="1" applyProtection="1">
      <alignment horizontal="center" vertical="center"/>
      <protection hidden="1"/>
    </xf>
    <xf numFmtId="0" fontId="24" fillId="12" borderId="18" xfId="2" applyFont="1" applyFill="1" applyBorder="1" applyAlignment="1" applyProtection="1">
      <alignment horizontal="center" vertical="center"/>
      <protection hidden="1"/>
    </xf>
    <xf numFmtId="0" fontId="99" fillId="19" borderId="229" xfId="3" applyFont="1" applyFill="1" applyBorder="1" applyAlignment="1" applyProtection="1">
      <alignment horizontal="center" vertical="center"/>
      <protection locked="0" hidden="1"/>
    </xf>
    <xf numFmtId="0" fontId="99" fillId="19" borderId="228" xfId="3" applyFont="1" applyFill="1" applyBorder="1" applyAlignment="1" applyProtection="1">
      <alignment horizontal="center" vertical="center"/>
      <protection locked="0" hidden="1"/>
    </xf>
    <xf numFmtId="0" fontId="71" fillId="16" borderId="224" xfId="3" applyFont="1" applyFill="1" applyBorder="1" applyAlignment="1" applyProtection="1">
      <alignment horizontal="center" vertical="center"/>
      <protection locked="0" hidden="1"/>
    </xf>
    <xf numFmtId="0" fontId="71" fillId="16" borderId="225" xfId="3" applyFont="1" applyFill="1" applyBorder="1" applyAlignment="1" applyProtection="1">
      <alignment horizontal="center" vertical="center"/>
      <protection locked="0" hidden="1"/>
    </xf>
    <xf numFmtId="0" fontId="71" fillId="16" borderId="226" xfId="3" applyFont="1" applyFill="1" applyBorder="1" applyAlignment="1" applyProtection="1">
      <alignment horizontal="center" vertical="center"/>
      <protection locked="0" hidden="1"/>
    </xf>
    <xf numFmtId="0" fontId="72" fillId="16" borderId="2" xfId="0" applyFont="1" applyFill="1" applyBorder="1" applyAlignment="1" applyProtection="1">
      <alignment horizontal="center" vertical="center"/>
      <protection hidden="1"/>
    </xf>
    <xf numFmtId="0" fontId="72" fillId="16" borderId="3" xfId="0" applyFont="1" applyFill="1" applyBorder="1" applyAlignment="1" applyProtection="1">
      <alignment horizontal="center" vertical="center"/>
      <protection hidden="1"/>
    </xf>
    <xf numFmtId="0" fontId="72" fillId="16" borderId="4" xfId="0" applyFont="1" applyFill="1" applyBorder="1" applyAlignment="1" applyProtection="1">
      <alignment horizontal="center" vertical="center"/>
      <protection hidden="1"/>
    </xf>
    <xf numFmtId="0" fontId="34" fillId="16" borderId="224" xfId="3" applyFill="1" applyBorder="1" applyAlignment="1" applyProtection="1">
      <alignment horizontal="center" vertical="center"/>
      <protection locked="0" hidden="1"/>
    </xf>
    <xf numFmtId="0" fontId="34" fillId="16" borderId="225" xfId="3" applyFill="1" applyBorder="1" applyAlignment="1" applyProtection="1">
      <alignment horizontal="center" vertical="center"/>
      <protection locked="0" hidden="1"/>
    </xf>
    <xf numFmtId="0" fontId="34" fillId="16" borderId="226" xfId="3" applyFill="1" applyBorder="1" applyAlignment="1" applyProtection="1">
      <alignment horizontal="center" vertical="center"/>
      <protection locked="0" hidden="1"/>
    </xf>
    <xf numFmtId="0" fontId="13" fillId="0" borderId="135" xfId="2" applyFont="1" applyBorder="1" applyAlignment="1" applyProtection="1">
      <alignment horizontal="left" vertical="center"/>
      <protection hidden="1"/>
    </xf>
    <xf numFmtId="0" fontId="13" fillId="0" borderId="188" xfId="2" applyFont="1" applyBorder="1" applyAlignment="1" applyProtection="1">
      <alignment horizontal="left" vertical="center"/>
      <protection hidden="1"/>
    </xf>
    <xf numFmtId="0" fontId="13" fillId="0" borderId="134" xfId="2" applyFont="1" applyBorder="1" applyAlignment="1" applyProtection="1">
      <alignment horizontal="left" vertical="center"/>
      <protection hidden="1"/>
    </xf>
    <xf numFmtId="178" fontId="21" fillId="0" borderId="204" xfId="2" applyNumberFormat="1" applyFont="1" applyBorder="1" applyAlignment="1" applyProtection="1">
      <alignment horizontal="left" vertical="center" shrinkToFit="1"/>
      <protection hidden="1"/>
    </xf>
    <xf numFmtId="178" fontId="21" fillId="0" borderId="205" xfId="2" applyNumberFormat="1" applyFont="1" applyBorder="1" applyAlignment="1" applyProtection="1">
      <alignment horizontal="left" vertical="center" shrinkToFit="1"/>
      <protection hidden="1"/>
    </xf>
    <xf numFmtId="0" fontId="21" fillId="24" borderId="205" xfId="2" applyFont="1" applyFill="1" applyBorder="1" applyAlignment="1" applyProtection="1">
      <alignment horizontal="left" vertical="center" shrinkToFit="1"/>
      <protection hidden="1"/>
    </xf>
    <xf numFmtId="0" fontId="21" fillId="24" borderId="206" xfId="2" applyFont="1" applyFill="1" applyBorder="1" applyAlignment="1" applyProtection="1">
      <alignment horizontal="left" vertical="center" shrinkToFit="1"/>
      <protection hidden="1"/>
    </xf>
    <xf numFmtId="0" fontId="13" fillId="0" borderId="27" xfId="2" applyFont="1" applyBorder="1" applyAlignment="1" applyProtection="1">
      <alignment horizontal="left" vertical="center"/>
      <protection hidden="1"/>
    </xf>
    <xf numFmtId="0" fontId="13" fillId="0" borderId="62" xfId="2" applyFont="1" applyBorder="1" applyAlignment="1" applyProtection="1">
      <alignment horizontal="left" vertical="center"/>
      <protection hidden="1"/>
    </xf>
    <xf numFmtId="0" fontId="13" fillId="0" borderId="63" xfId="2" applyFont="1" applyBorder="1" applyAlignment="1" applyProtection="1">
      <alignment horizontal="left" vertical="center"/>
      <protection hidden="1"/>
    </xf>
    <xf numFmtId="178" fontId="21" fillId="0" borderId="64" xfId="2" applyNumberFormat="1" applyFont="1" applyBorder="1" applyAlignment="1" applyProtection="1">
      <alignment horizontal="left" vertical="center" shrinkToFit="1"/>
      <protection hidden="1"/>
    </xf>
    <xf numFmtId="178" fontId="21" fillId="0" borderId="65" xfId="2" applyNumberFormat="1" applyFont="1" applyBorder="1" applyAlignment="1" applyProtection="1">
      <alignment horizontal="left" vertical="center" shrinkToFit="1"/>
      <protection hidden="1"/>
    </xf>
    <xf numFmtId="0" fontId="21" fillId="24" borderId="65" xfId="2" applyFont="1" applyFill="1" applyBorder="1" applyAlignment="1" applyProtection="1">
      <alignment horizontal="left" vertical="center" shrinkToFit="1"/>
      <protection hidden="1"/>
    </xf>
    <xf numFmtId="0" fontId="21" fillId="24" borderId="202" xfId="2" applyFont="1" applyFill="1" applyBorder="1" applyAlignment="1" applyProtection="1">
      <alignment horizontal="left" vertical="center" shrinkToFit="1"/>
      <protection hidden="1"/>
    </xf>
    <xf numFmtId="0" fontId="13" fillId="0" borderId="35" xfId="2" applyFont="1" applyBorder="1" applyAlignment="1" applyProtection="1">
      <alignment horizontal="left" vertical="center"/>
      <protection hidden="1"/>
    </xf>
    <xf numFmtId="0" fontId="13" fillId="0" borderId="66" xfId="2" applyFont="1" applyBorder="1" applyAlignment="1" applyProtection="1">
      <alignment horizontal="left" vertical="center"/>
      <protection hidden="1"/>
    </xf>
    <xf numFmtId="0" fontId="13" fillId="0" borderId="59" xfId="2" applyFont="1" applyBorder="1" applyAlignment="1" applyProtection="1">
      <alignment horizontal="left" vertical="center"/>
      <protection hidden="1"/>
    </xf>
    <xf numFmtId="178" fontId="21" fillId="0" borderId="67" xfId="2" applyNumberFormat="1" applyFont="1" applyBorder="1" applyAlignment="1" applyProtection="1">
      <alignment horizontal="left" vertical="center" shrinkToFit="1"/>
      <protection hidden="1"/>
    </xf>
    <xf numFmtId="178" fontId="21" fillId="0" borderId="68" xfId="2" applyNumberFormat="1" applyFont="1" applyBorder="1" applyAlignment="1" applyProtection="1">
      <alignment horizontal="left" vertical="center" shrinkToFit="1"/>
      <protection hidden="1"/>
    </xf>
    <xf numFmtId="0" fontId="21" fillId="24" borderId="68" xfId="2" applyFont="1" applyFill="1" applyBorder="1" applyAlignment="1" applyProtection="1">
      <alignment horizontal="left" vertical="center" shrinkToFit="1"/>
      <protection hidden="1"/>
    </xf>
    <xf numFmtId="0" fontId="21" fillId="24" borderId="203" xfId="2" applyFont="1" applyFill="1" applyBorder="1" applyAlignment="1" applyProtection="1">
      <alignment horizontal="left" vertical="center" shrinkToFit="1"/>
      <protection hidden="1"/>
    </xf>
    <xf numFmtId="0" fontId="13" fillId="8" borderId="2" xfId="2" applyFont="1" applyFill="1" applyBorder="1" applyAlignment="1" applyProtection="1">
      <alignment horizontal="center" vertical="center"/>
      <protection hidden="1"/>
    </xf>
    <xf numFmtId="0" fontId="13" fillId="8" borderId="3" xfId="2" applyFont="1" applyFill="1" applyBorder="1" applyAlignment="1" applyProtection="1">
      <alignment horizontal="center" vertical="center"/>
      <protection hidden="1"/>
    </xf>
    <xf numFmtId="0" fontId="13" fillId="8" borderId="4" xfId="2" applyFont="1" applyFill="1" applyBorder="1" applyAlignment="1" applyProtection="1">
      <alignment horizontal="center" vertical="center"/>
      <protection hidden="1"/>
    </xf>
    <xf numFmtId="0" fontId="13" fillId="28" borderId="60" xfId="2" applyFont="1" applyFill="1" applyBorder="1" applyAlignment="1" applyProtection="1">
      <alignment horizontal="center" vertical="center"/>
      <protection hidden="1"/>
    </xf>
    <xf numFmtId="0" fontId="13" fillId="28" borderId="61" xfId="2" applyFont="1" applyFill="1" applyBorder="1" applyAlignment="1" applyProtection="1">
      <alignment horizontal="center" vertical="center"/>
      <protection hidden="1"/>
    </xf>
    <xf numFmtId="0" fontId="13" fillId="23" borderId="61" xfId="2" applyFont="1" applyFill="1" applyBorder="1" applyAlignment="1" applyProtection="1">
      <alignment horizontal="center" vertical="center"/>
      <protection hidden="1"/>
    </xf>
    <xf numFmtId="0" fontId="13" fillId="23" borderId="201" xfId="2" applyFont="1" applyFill="1" applyBorder="1" applyAlignment="1" applyProtection="1">
      <alignment horizontal="center" vertical="center"/>
      <protection hidden="1"/>
    </xf>
    <xf numFmtId="0" fontId="13" fillId="16" borderId="49" xfId="0" applyFont="1" applyFill="1" applyBorder="1" applyAlignment="1" applyProtection="1">
      <alignment horizontal="center" vertical="center" wrapText="1"/>
      <protection hidden="1"/>
    </xf>
    <xf numFmtId="0" fontId="13" fillId="16" borderId="50" xfId="0" applyFont="1" applyFill="1" applyBorder="1" applyAlignment="1" applyProtection="1">
      <alignment horizontal="center" vertical="center" wrapText="1"/>
      <protection hidden="1"/>
    </xf>
    <xf numFmtId="0" fontId="13" fillId="16" borderId="52" xfId="0" applyFont="1" applyFill="1" applyBorder="1" applyAlignment="1" applyProtection="1">
      <alignment horizontal="center" vertical="center" wrapText="1"/>
      <protection hidden="1"/>
    </xf>
    <xf numFmtId="0" fontId="22" fillId="10" borderId="51" xfId="0" applyFont="1" applyFill="1" applyBorder="1" applyAlignment="1" applyProtection="1">
      <alignment horizontal="distributed" vertical="center" indent="3"/>
      <protection locked="0"/>
    </xf>
    <xf numFmtId="0" fontId="22" fillId="10" borderId="50" xfId="0" applyFont="1" applyFill="1" applyBorder="1" applyAlignment="1" applyProtection="1">
      <alignment horizontal="distributed" vertical="center" indent="3"/>
      <protection locked="0"/>
    </xf>
    <xf numFmtId="0" fontId="13" fillId="16" borderId="51" xfId="2" applyFont="1" applyFill="1" applyBorder="1" applyAlignment="1" applyProtection="1">
      <alignment horizontal="center" vertical="center" wrapText="1"/>
      <protection hidden="1"/>
    </xf>
    <xf numFmtId="0" fontId="13" fillId="16" borderId="52" xfId="2" applyFont="1" applyFill="1" applyBorder="1" applyAlignment="1" applyProtection="1">
      <alignment horizontal="center" vertical="center" wrapText="1"/>
      <protection hidden="1"/>
    </xf>
    <xf numFmtId="49" fontId="31" fillId="0" borderId="51" xfId="2" applyNumberFormat="1" applyFont="1" applyBorder="1" applyAlignment="1" applyProtection="1">
      <alignment horizontal="left" vertical="center" indent="1"/>
      <protection locked="0"/>
    </xf>
    <xf numFmtId="49" fontId="31" fillId="0" borderId="50" xfId="2" applyNumberFormat="1" applyFont="1" applyBorder="1" applyAlignment="1" applyProtection="1">
      <alignment horizontal="left" vertical="center" indent="1"/>
      <protection locked="0"/>
    </xf>
    <xf numFmtId="49" fontId="31" fillId="0" borderId="53" xfId="2" applyNumberFormat="1" applyFont="1" applyBorder="1" applyAlignment="1" applyProtection="1">
      <alignment horizontal="left" vertical="center" indent="1"/>
      <protection locked="0"/>
    </xf>
    <xf numFmtId="0" fontId="13" fillId="16" borderId="54" xfId="0" applyFont="1" applyFill="1" applyBorder="1" applyAlignment="1" applyProtection="1">
      <alignment horizontal="center" vertical="center" wrapText="1"/>
      <protection hidden="1"/>
    </xf>
    <xf numFmtId="0" fontId="13" fillId="16" borderId="5" xfId="0" applyFont="1" applyFill="1" applyBorder="1" applyAlignment="1" applyProtection="1">
      <alignment horizontal="center" vertical="center" wrapText="1"/>
      <protection hidden="1"/>
    </xf>
    <xf numFmtId="0" fontId="13" fillId="16" borderId="13"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left" vertical="center"/>
      <protection locked="0"/>
    </xf>
    <xf numFmtId="0" fontId="13" fillId="10" borderId="4" xfId="0" applyFont="1" applyFill="1" applyBorder="1" applyAlignment="1" applyProtection="1">
      <alignment horizontal="left" vertical="center"/>
      <protection locked="0"/>
    </xf>
    <xf numFmtId="0" fontId="13" fillId="16" borderId="11"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8" fillId="0" borderId="51" xfId="2" applyFont="1" applyBorder="1" applyAlignment="1" applyProtection="1">
      <alignment horizontal="center" vertical="center" shrinkToFit="1"/>
      <protection locked="0"/>
    </xf>
    <xf numFmtId="0" fontId="28" fillId="0" borderId="50" xfId="2" applyFont="1" applyBorder="1" applyAlignment="1" applyProtection="1">
      <alignment horizontal="center" vertical="center" shrinkToFit="1"/>
      <protection locked="0"/>
    </xf>
    <xf numFmtId="0" fontId="28" fillId="0" borderId="11"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5" fillId="16" borderId="69" xfId="2" applyFont="1" applyFill="1" applyBorder="1" applyAlignment="1" applyProtection="1">
      <alignment horizontal="center" vertical="center"/>
      <protection hidden="1"/>
    </xf>
    <xf numFmtId="0" fontId="15" fillId="16" borderId="70" xfId="2" applyFont="1" applyFill="1" applyBorder="1" applyAlignment="1" applyProtection="1">
      <alignment horizontal="center" vertical="center"/>
      <protection hidden="1"/>
    </xf>
    <xf numFmtId="0" fontId="15" fillId="16" borderId="71" xfId="2" applyFont="1" applyFill="1" applyBorder="1" applyAlignment="1" applyProtection="1">
      <alignment horizontal="center" vertical="center"/>
      <protection hidden="1"/>
    </xf>
    <xf numFmtId="0" fontId="17" fillId="16" borderId="45" xfId="2" applyFont="1" applyFill="1" applyBorder="1" applyAlignment="1" applyProtection="1">
      <alignment horizontal="center" vertical="center"/>
      <protection hidden="1"/>
    </xf>
    <xf numFmtId="0" fontId="17" fillId="16" borderId="46" xfId="2" applyFont="1" applyFill="1" applyBorder="1" applyAlignment="1" applyProtection="1">
      <alignment horizontal="center" vertical="center"/>
      <protection hidden="1"/>
    </xf>
    <xf numFmtId="0" fontId="15" fillId="16" borderId="47" xfId="2" applyFont="1" applyFill="1" applyBorder="1" applyAlignment="1" applyProtection="1">
      <alignment horizontal="left" vertical="center" shrinkToFit="1"/>
      <protection hidden="1"/>
    </xf>
    <xf numFmtId="0" fontId="15" fillId="16" borderId="46" xfId="2" applyFont="1" applyFill="1" applyBorder="1" applyAlignment="1" applyProtection="1">
      <alignment horizontal="left" vertical="center" shrinkToFit="1"/>
      <protection hidden="1"/>
    </xf>
    <xf numFmtId="0" fontId="15" fillId="16" borderId="48" xfId="2" applyFont="1" applyFill="1" applyBorder="1" applyAlignment="1" applyProtection="1">
      <alignment horizontal="left" vertical="center" shrinkToFit="1"/>
      <protection hidden="1"/>
    </xf>
    <xf numFmtId="1" fontId="13" fillId="16" borderId="72" xfId="0" applyNumberFormat="1" applyFont="1" applyFill="1" applyBorder="1" applyAlignment="1" applyProtection="1">
      <alignment horizontal="center" vertical="center"/>
      <protection hidden="1"/>
    </xf>
    <xf numFmtId="1" fontId="13" fillId="16" borderId="73" xfId="0" applyNumberFormat="1" applyFont="1" applyFill="1" applyBorder="1" applyAlignment="1" applyProtection="1">
      <alignment horizontal="center" vertical="center"/>
      <protection hidden="1"/>
    </xf>
    <xf numFmtId="1" fontId="21" fillId="10" borderId="74" xfId="0" applyNumberFormat="1" applyFont="1" applyFill="1" applyBorder="1" applyAlignment="1" applyProtection="1">
      <alignment horizontal="left" vertical="center" indent="1"/>
      <protection locked="0"/>
    </xf>
    <xf numFmtId="1" fontId="21" fillId="10" borderId="73" xfId="0" applyNumberFormat="1" applyFont="1" applyFill="1" applyBorder="1" applyAlignment="1" applyProtection="1">
      <alignment horizontal="left" vertical="center" indent="1"/>
      <protection locked="0"/>
    </xf>
    <xf numFmtId="1" fontId="21" fillId="10" borderId="75" xfId="0" applyNumberFormat="1" applyFont="1" applyFill="1" applyBorder="1" applyAlignment="1" applyProtection="1">
      <alignment horizontal="left" vertical="center" indent="1"/>
      <protection locked="0"/>
    </xf>
    <xf numFmtId="1" fontId="13" fillId="16" borderId="51" xfId="0" applyNumberFormat="1" applyFont="1" applyFill="1" applyBorder="1" applyAlignment="1" applyProtection="1">
      <alignment horizontal="center" vertical="center" wrapText="1"/>
      <protection hidden="1"/>
    </xf>
    <xf numFmtId="1" fontId="13" fillId="16" borderId="52" xfId="0" applyNumberFormat="1" applyFont="1" applyFill="1" applyBorder="1" applyAlignment="1" applyProtection="1">
      <alignment horizontal="center" vertical="center" wrapText="1"/>
      <protection hidden="1"/>
    </xf>
    <xf numFmtId="1" fontId="13" fillId="16" borderId="11" xfId="0" applyNumberFormat="1" applyFont="1" applyFill="1" applyBorder="1" applyAlignment="1" applyProtection="1">
      <alignment horizontal="center" vertical="center" wrapText="1"/>
      <protection hidden="1"/>
    </xf>
    <xf numFmtId="1" fontId="13" fillId="16" borderId="13" xfId="0" applyNumberFormat="1" applyFont="1" applyFill="1" applyBorder="1" applyAlignment="1" applyProtection="1">
      <alignment horizontal="center" vertical="center" wrapText="1"/>
      <protection hidden="1"/>
    </xf>
    <xf numFmtId="1" fontId="20" fillId="10" borderId="51" xfId="0" applyNumberFormat="1" applyFont="1" applyFill="1" applyBorder="1" applyAlignment="1" applyProtection="1">
      <alignment horizontal="center" vertical="center"/>
      <protection locked="0"/>
    </xf>
    <xf numFmtId="1" fontId="20" fillId="10" borderId="52" xfId="0" applyNumberFormat="1" applyFont="1" applyFill="1" applyBorder="1" applyAlignment="1" applyProtection="1">
      <alignment horizontal="center" vertical="center"/>
      <protection locked="0"/>
    </xf>
    <xf numFmtId="1" fontId="20" fillId="10" borderId="11" xfId="0" applyNumberFormat="1" applyFont="1" applyFill="1" applyBorder="1" applyAlignment="1" applyProtection="1">
      <alignment horizontal="center" vertical="center"/>
      <protection locked="0"/>
    </xf>
    <xf numFmtId="1" fontId="20" fillId="10" borderId="13" xfId="0" applyNumberFormat="1" applyFont="1" applyFill="1" applyBorder="1" applyAlignment="1" applyProtection="1">
      <alignment horizontal="center" vertical="center"/>
      <protection locked="0"/>
    </xf>
    <xf numFmtId="1" fontId="13" fillId="16" borderId="74" xfId="0" applyNumberFormat="1" applyFont="1" applyFill="1" applyBorder="1" applyAlignment="1" applyProtection="1">
      <alignment horizontal="center" vertical="center" shrinkToFit="1"/>
      <protection hidden="1"/>
    </xf>
    <xf numFmtId="1" fontId="13" fillId="16" borderId="75" xfId="0" applyNumberFormat="1" applyFont="1" applyFill="1" applyBorder="1" applyAlignment="1" applyProtection="1">
      <alignment horizontal="center" vertical="center" shrinkToFit="1"/>
      <protection hidden="1"/>
    </xf>
    <xf numFmtId="1" fontId="21" fillId="10" borderId="76" xfId="0" applyNumberFormat="1" applyFont="1" applyFill="1" applyBorder="1" applyAlignment="1" applyProtection="1">
      <alignment horizontal="left" vertical="center" indent="1"/>
      <protection locked="0"/>
    </xf>
    <xf numFmtId="1" fontId="18" fillId="16" borderId="77" xfId="0" applyNumberFormat="1" applyFont="1" applyFill="1" applyBorder="1" applyAlignment="1" applyProtection="1">
      <alignment horizontal="center" vertical="center"/>
      <protection hidden="1"/>
    </xf>
    <xf numFmtId="1" fontId="18" fillId="16" borderId="78" xfId="0" applyNumberFormat="1" applyFont="1" applyFill="1" applyBorder="1" applyAlignment="1" applyProtection="1">
      <alignment horizontal="center" vertical="center"/>
      <protection hidden="1"/>
    </xf>
    <xf numFmtId="1" fontId="28" fillId="10" borderId="79" xfId="0" applyNumberFormat="1" applyFont="1" applyFill="1" applyBorder="1" applyAlignment="1" applyProtection="1">
      <alignment horizontal="left" vertical="center" indent="1" shrinkToFit="1"/>
      <protection locked="0"/>
    </xf>
    <xf numFmtId="1" fontId="28" fillId="10" borderId="78" xfId="0" applyNumberFormat="1" applyFont="1" applyFill="1" applyBorder="1" applyAlignment="1" applyProtection="1">
      <alignment horizontal="left" vertical="center" indent="1" shrinkToFit="1"/>
      <protection locked="0"/>
    </xf>
    <xf numFmtId="1" fontId="28" fillId="10" borderId="80" xfId="0" applyNumberFormat="1" applyFont="1" applyFill="1" applyBorder="1" applyAlignment="1" applyProtection="1">
      <alignment horizontal="left" vertical="center" indent="1" shrinkToFit="1"/>
      <protection locked="0"/>
    </xf>
    <xf numFmtId="1" fontId="18" fillId="16" borderId="79" xfId="0" applyNumberFormat="1" applyFont="1" applyFill="1" applyBorder="1" applyAlignment="1" applyProtection="1">
      <alignment horizontal="center" vertical="center" shrinkToFit="1"/>
      <protection hidden="1"/>
    </xf>
    <xf numFmtId="1" fontId="18" fillId="16" borderId="80" xfId="0" applyNumberFormat="1" applyFont="1" applyFill="1" applyBorder="1" applyAlignment="1" applyProtection="1">
      <alignment horizontal="center" vertical="center" shrinkToFit="1"/>
      <protection hidden="1"/>
    </xf>
    <xf numFmtId="1" fontId="28" fillId="10" borderId="79" xfId="0" applyNumberFormat="1" applyFont="1" applyFill="1" applyBorder="1" applyAlignment="1" applyProtection="1">
      <alignment horizontal="left" vertical="center" indent="1"/>
      <protection locked="0"/>
    </xf>
    <xf numFmtId="1" fontId="28" fillId="10" borderId="78" xfId="0" applyNumberFormat="1" applyFont="1" applyFill="1" applyBorder="1" applyAlignment="1" applyProtection="1">
      <alignment horizontal="left" vertical="center" indent="1"/>
      <protection locked="0"/>
    </xf>
    <xf numFmtId="1" fontId="28" fillId="10" borderId="81" xfId="0" applyNumberFormat="1" applyFont="1" applyFill="1" applyBorder="1" applyAlignment="1" applyProtection="1">
      <alignment horizontal="left" vertical="center" indent="1"/>
      <protection locked="0"/>
    </xf>
    <xf numFmtId="0" fontId="22" fillId="0" borderId="53" xfId="2" applyFont="1" applyBorder="1" applyAlignment="1" applyProtection="1">
      <alignment horizontal="center" vertical="center"/>
      <protection locked="0"/>
    </xf>
    <xf numFmtId="0" fontId="22" fillId="0" borderId="55" xfId="2" applyFont="1" applyBorder="1" applyAlignment="1" applyProtection="1">
      <alignment horizontal="center" vertical="center"/>
      <protection locked="0"/>
    </xf>
    <xf numFmtId="0" fontId="29" fillId="10" borderId="2" xfId="0" applyFont="1" applyFill="1" applyBorder="1" applyAlignment="1" applyProtection="1">
      <alignment horizontal="left" vertical="center" indent="1"/>
      <protection locked="0"/>
    </xf>
    <xf numFmtId="0" fontId="29" fillId="10" borderId="3" xfId="0" applyFont="1" applyFill="1" applyBorder="1" applyAlignment="1" applyProtection="1">
      <alignment horizontal="left" vertical="center" indent="1"/>
      <protection locked="0"/>
    </xf>
    <xf numFmtId="0" fontId="29" fillId="10" borderId="4" xfId="0" applyFont="1" applyFill="1" applyBorder="1" applyAlignment="1" applyProtection="1">
      <alignment horizontal="left" vertical="center" indent="1"/>
      <protection locked="0"/>
    </xf>
    <xf numFmtId="0" fontId="14" fillId="16" borderId="84" xfId="0" applyFont="1" applyFill="1" applyBorder="1" applyAlignment="1" applyProtection="1">
      <alignment horizontal="center" vertical="center" wrapText="1"/>
      <protection hidden="1"/>
    </xf>
    <xf numFmtId="0" fontId="14" fillId="16" borderId="174" xfId="0" applyFont="1" applyFill="1" applyBorder="1" applyAlignment="1" applyProtection="1">
      <alignment horizontal="center" vertical="center"/>
      <protection hidden="1"/>
    </xf>
    <xf numFmtId="0" fontId="14" fillId="16" borderId="131" xfId="0" applyFont="1" applyFill="1" applyBorder="1" applyAlignment="1" applyProtection="1">
      <alignment horizontal="center" vertical="center"/>
      <protection hidden="1"/>
    </xf>
    <xf numFmtId="0" fontId="14" fillId="16" borderId="31" xfId="0" applyFont="1" applyFill="1" applyBorder="1" applyAlignment="1" applyProtection="1">
      <alignment horizontal="center" vertical="center"/>
      <protection hidden="1"/>
    </xf>
    <xf numFmtId="0" fontId="14" fillId="16" borderId="87" xfId="0" applyFont="1" applyFill="1" applyBorder="1" applyAlignment="1" applyProtection="1">
      <alignment horizontal="center" vertical="center"/>
      <protection hidden="1"/>
    </xf>
    <xf numFmtId="0" fontId="14" fillId="16" borderId="128" xfId="0" applyFont="1" applyFill="1" applyBorder="1" applyAlignment="1" applyProtection="1">
      <alignment horizontal="center" vertical="center"/>
      <protection hidden="1"/>
    </xf>
    <xf numFmtId="0" fontId="14" fillId="16" borderId="47" xfId="0" applyFont="1" applyFill="1" applyBorder="1" applyAlignment="1" applyProtection="1">
      <alignment horizontal="center" vertical="center"/>
      <protection hidden="1"/>
    </xf>
    <xf numFmtId="0" fontId="14" fillId="16" borderId="46" xfId="0" applyFont="1" applyFill="1" applyBorder="1" applyAlignment="1" applyProtection="1">
      <alignment horizontal="center" vertical="center"/>
      <protection hidden="1"/>
    </xf>
    <xf numFmtId="0" fontId="14" fillId="16" borderId="265" xfId="0" applyFont="1" applyFill="1" applyBorder="1" applyAlignment="1" applyProtection="1">
      <alignment horizontal="center" vertical="center"/>
      <protection hidden="1"/>
    </xf>
    <xf numFmtId="0" fontId="13" fillId="16" borderId="90" xfId="2" applyFont="1" applyFill="1" applyBorder="1" applyAlignment="1" applyProtection="1">
      <alignment horizontal="center" vertical="center"/>
      <protection hidden="1"/>
    </xf>
    <xf numFmtId="0" fontId="13" fillId="0" borderId="2" xfId="2" applyFont="1" applyBorder="1" applyAlignment="1" applyProtection="1">
      <alignment horizontal="distributed" vertical="center" indent="3"/>
      <protection locked="0"/>
    </xf>
    <xf numFmtId="0" fontId="13" fillId="0" borderId="3" xfId="2" applyFont="1" applyBorder="1" applyAlignment="1" applyProtection="1">
      <alignment horizontal="distributed" vertical="center" indent="3"/>
      <protection locked="0"/>
    </xf>
    <xf numFmtId="0" fontId="13" fillId="0" borderId="4" xfId="2" applyFont="1" applyBorder="1" applyAlignment="1" applyProtection="1">
      <alignment horizontal="distributed" vertical="center" indent="3"/>
      <protection locked="0"/>
    </xf>
    <xf numFmtId="0" fontId="13" fillId="0" borderId="1" xfId="2" applyFont="1" applyBorder="1" applyAlignment="1" applyProtection="1">
      <alignment horizontal="left" vertical="center" indent="1"/>
      <protection locked="0"/>
    </xf>
    <xf numFmtId="0" fontId="14" fillId="0" borderId="57" xfId="0" applyFont="1" applyBorder="1" applyAlignment="1" applyProtection="1">
      <alignment horizontal="distributed" vertical="center" indent="3"/>
      <protection locked="0"/>
    </xf>
    <xf numFmtId="0" fontId="14" fillId="0" borderId="56" xfId="0" applyFont="1" applyBorder="1" applyAlignment="1" applyProtection="1">
      <alignment horizontal="distributed" vertical="center" indent="3"/>
      <protection locked="0"/>
    </xf>
    <xf numFmtId="0" fontId="14" fillId="0" borderId="58" xfId="0" applyFont="1" applyBorder="1" applyAlignment="1" applyProtection="1">
      <alignment horizontal="distributed" vertical="center" indent="3"/>
      <protection locked="0"/>
    </xf>
    <xf numFmtId="0" fontId="13" fillId="0" borderId="124" xfId="2" applyFont="1" applyBorder="1" applyAlignment="1" applyProtection="1">
      <alignment horizontal="left" vertical="center" indent="1"/>
      <protection locked="0"/>
    </xf>
    <xf numFmtId="0" fontId="100" fillId="19" borderId="227" xfId="3" applyFont="1" applyFill="1" applyBorder="1" applyAlignment="1" applyProtection="1">
      <alignment horizontal="center" vertical="center" wrapText="1"/>
      <protection locked="0" hidden="1"/>
    </xf>
    <xf numFmtId="0" fontId="35" fillId="16" borderId="237" xfId="2" applyFont="1" applyFill="1" applyBorder="1" applyAlignment="1" applyProtection="1">
      <alignment horizontal="center" vertical="center" wrapText="1"/>
      <protection locked="0"/>
    </xf>
    <xf numFmtId="0" fontId="35" fillId="16" borderId="50" xfId="2" applyFont="1" applyFill="1" applyBorder="1" applyAlignment="1" applyProtection="1">
      <alignment horizontal="center" vertical="center" wrapText="1"/>
      <protection locked="0"/>
    </xf>
    <xf numFmtId="0" fontId="35" fillId="16" borderId="230" xfId="2" applyFont="1" applyFill="1" applyBorder="1" applyAlignment="1" applyProtection="1">
      <alignment horizontal="center" vertical="center" wrapText="1"/>
      <protection locked="0"/>
    </xf>
    <xf numFmtId="0" fontId="35" fillId="16" borderId="241" xfId="2" applyFont="1" applyFill="1" applyBorder="1" applyAlignment="1" applyProtection="1">
      <alignment horizontal="center" vertical="center" wrapText="1"/>
      <protection locked="0"/>
    </xf>
    <xf numFmtId="0" fontId="35" fillId="16" borderId="0" xfId="2" applyFont="1" applyFill="1" applyAlignment="1" applyProtection="1">
      <alignment horizontal="center" vertical="center" wrapText="1"/>
      <protection locked="0"/>
    </xf>
    <xf numFmtId="0" fontId="35" fillId="16" borderId="196" xfId="2" applyFont="1" applyFill="1" applyBorder="1" applyAlignment="1" applyProtection="1">
      <alignment horizontal="center" vertical="center" wrapText="1"/>
      <protection locked="0"/>
    </xf>
    <xf numFmtId="0" fontId="35" fillId="16" borderId="247" xfId="2" applyFont="1" applyFill="1" applyBorder="1" applyAlignment="1" applyProtection="1">
      <alignment horizontal="center" vertical="center" wrapText="1"/>
      <protection locked="0"/>
    </xf>
    <xf numFmtId="0" fontId="35" fillId="16" borderId="245" xfId="2" applyFont="1" applyFill="1" applyBorder="1" applyAlignment="1" applyProtection="1">
      <alignment horizontal="center" vertical="center" wrapText="1"/>
      <protection locked="0"/>
    </xf>
    <xf numFmtId="0" fontId="35" fillId="16" borderId="248" xfId="2" applyFont="1" applyFill="1" applyBorder="1" applyAlignment="1" applyProtection="1">
      <alignment horizontal="center" vertical="center" wrapText="1"/>
      <protection locked="0"/>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14</xdr:col>
      <xdr:colOff>214580</xdr:colOff>
      <xdr:row>49</xdr:row>
      <xdr:rowOff>114301</xdr:rowOff>
    </xdr:from>
    <xdr:to>
      <xdr:col>15</xdr:col>
      <xdr:colOff>146961</xdr:colOff>
      <xdr:row>51</xdr:row>
      <xdr:rowOff>50303</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1530" y="11270182"/>
          <a:ext cx="435352" cy="418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266700</xdr:colOff>
          <xdr:row>40</xdr:row>
          <xdr:rowOff>190501</xdr:rowOff>
        </xdr:from>
        <xdr:to>
          <xdr:col>17</xdr:col>
          <xdr:colOff>42334</xdr:colOff>
          <xdr:row>45</xdr:row>
          <xdr:rowOff>43186</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547"/>
                </a:ext>
              </a:extLst>
            </xdr:cNvPicPr>
          </xdr:nvPicPr>
          <xdr:blipFill>
            <a:blip xmlns:r="http://schemas.openxmlformats.org/officeDocument/2006/relationships" r:embed="rId2"/>
            <a:srcRect/>
            <a:stretch>
              <a:fillRect/>
            </a:stretch>
          </xdr:blipFill>
          <xdr:spPr bwMode="auto">
            <a:xfrm>
              <a:off x="467783" y="9260418"/>
              <a:ext cx="8125884" cy="1016852"/>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84666</xdr:colOff>
      <xdr:row>2</xdr:row>
      <xdr:rowOff>290285</xdr:rowOff>
    </xdr:from>
    <xdr:to>
      <xdr:col>27</xdr:col>
      <xdr:colOff>84666</xdr:colOff>
      <xdr:row>7</xdr:row>
      <xdr:rowOff>120952</xdr:rowOff>
    </xdr:to>
    <xdr:cxnSp macro="">
      <xdr:nvCxnSpPr>
        <xdr:cNvPr id="3" name="直線矢印コネクタ 2">
          <a:extLst>
            <a:ext uri="{FF2B5EF4-FFF2-40B4-BE49-F238E27FC236}">
              <a16:creationId xmlns:a16="http://schemas.microsoft.com/office/drawing/2014/main" id="{D448DAC3-11C7-B564-0610-81701FEDC417}"/>
            </a:ext>
          </a:extLst>
        </xdr:cNvPr>
        <xdr:cNvCxnSpPr/>
      </xdr:nvCxnSpPr>
      <xdr:spPr>
        <a:xfrm>
          <a:off x="14236095" y="792237"/>
          <a:ext cx="0" cy="1294192"/>
        </a:xfrm>
        <a:prstGeom prst="straightConnector1">
          <a:avLst/>
        </a:prstGeom>
        <a:ln w="12700" cap="flat" cmpd="sng" algn="ctr">
          <a:solidFill>
            <a:schemeClr val="accent1"/>
          </a:solidFill>
          <a:prstDash val="solid"/>
          <a:round/>
          <a:headEnd type="triangl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22</xdr:col>
      <xdr:colOff>102809</xdr:colOff>
      <xdr:row>2</xdr:row>
      <xdr:rowOff>284238</xdr:rowOff>
    </xdr:from>
    <xdr:to>
      <xdr:col>22</xdr:col>
      <xdr:colOff>114904</xdr:colOff>
      <xdr:row>7</xdr:row>
      <xdr:rowOff>102809</xdr:rowOff>
    </xdr:to>
    <xdr:cxnSp macro="">
      <xdr:nvCxnSpPr>
        <xdr:cNvPr id="4" name="直線矢印コネクタ 3">
          <a:extLst>
            <a:ext uri="{FF2B5EF4-FFF2-40B4-BE49-F238E27FC236}">
              <a16:creationId xmlns:a16="http://schemas.microsoft.com/office/drawing/2014/main" id="{35CD1E38-4381-4215-9FED-BC713AA5F718}"/>
            </a:ext>
          </a:extLst>
        </xdr:cNvPr>
        <xdr:cNvCxnSpPr/>
      </xdr:nvCxnSpPr>
      <xdr:spPr>
        <a:xfrm>
          <a:off x="11762619" y="786190"/>
          <a:ext cx="12095" cy="1282096"/>
        </a:xfrm>
        <a:prstGeom prst="straightConnector1">
          <a:avLst/>
        </a:prstGeom>
        <a:ln w="12700" cap="flat" cmpd="sng" algn="ctr">
          <a:solidFill>
            <a:schemeClr val="accent1"/>
          </a:solidFill>
          <a:prstDash val="solid"/>
          <a:round/>
          <a:headEnd type="triangl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34319</xdr:colOff>
      <xdr:row>8</xdr:row>
      <xdr:rowOff>125789</xdr:rowOff>
    </xdr:from>
    <xdr:to>
      <xdr:col>12</xdr:col>
      <xdr:colOff>243716</xdr:colOff>
      <xdr:row>8</xdr:row>
      <xdr:rowOff>399368</xdr:rowOff>
    </xdr:to>
    <xdr:pic>
      <xdr:nvPicPr>
        <xdr:cNvPr id="3" name="図 1">
          <a:extLst>
            <a:ext uri="{FF2B5EF4-FFF2-40B4-BE49-F238E27FC236}">
              <a16:creationId xmlns:a16="http://schemas.microsoft.com/office/drawing/2014/main" id="{CA77AD3D-A8BE-4036-A825-0088F3631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8819" y="2128760"/>
          <a:ext cx="209397"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C07E956F-CF3C-4C2D-AAE0-F05709D5C5EB}"/>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Q96"/>
  <sheetViews>
    <sheetView tabSelected="1" topLeftCell="A4" zoomScaleNormal="100" zoomScaleSheetLayoutView="80" workbookViewId="0">
      <selection activeCell="F7" sqref="F7:I9"/>
    </sheetView>
  </sheetViews>
  <sheetFormatPr defaultRowHeight="13.3" x14ac:dyDescent="0.25"/>
  <cols>
    <col min="1" max="1" width="1.15234375" customWidth="1"/>
    <col min="2" max="2" width="0.765625" customWidth="1"/>
    <col min="3" max="3" width="0.84375" customWidth="1"/>
    <col min="4" max="4" width="8.15234375" customWidth="1"/>
    <col min="5" max="7" width="8.765625" customWidth="1"/>
    <col min="8" max="9" width="6.38281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3" customWidth="1"/>
    <col min="20" max="20" width="1" style="13" customWidth="1"/>
    <col min="21" max="21" width="3.4609375" style="13" hidden="1" customWidth="1"/>
    <col min="22" max="23" width="4.3828125" style="13" hidden="1" customWidth="1"/>
    <col min="24" max="24" width="16.61328125" style="13" customWidth="1"/>
    <col min="25" max="25" width="5.23046875" style="47" bestFit="1" customWidth="1"/>
    <col min="26" max="26" width="3.3828125" style="13" bestFit="1" customWidth="1"/>
    <col min="27" max="27" width="1.15234375" customWidth="1"/>
    <col min="28" max="28" width="18.61328125" customWidth="1"/>
    <col min="29" max="29" width="5.23046875" bestFit="1" customWidth="1"/>
    <col min="30" max="30" width="4.61328125" customWidth="1"/>
    <col min="31" max="32" width="1" customWidth="1"/>
    <col min="33" max="33" width="0.84375" style="542" customWidth="1"/>
    <col min="34" max="34" width="22.23046875" customWidth="1"/>
    <col min="35" max="42" width="5.765625" customWidth="1"/>
    <col min="43" max="43" width="3" customWidth="1"/>
  </cols>
  <sheetData>
    <row r="1" spans="1:43" ht="4.5" hidden="1" customHeight="1" x14ac:dyDescent="0.25"/>
    <row r="2" spans="1:43" ht="4.3" hidden="1" customHeight="1" x14ac:dyDescent="0.25">
      <c r="A2" s="49"/>
      <c r="B2" s="49"/>
      <c r="C2" s="49"/>
      <c r="D2" s="49"/>
      <c r="E2" s="49"/>
      <c r="F2" s="49"/>
      <c r="G2" s="49"/>
      <c r="H2" s="49"/>
      <c r="I2" s="49"/>
      <c r="J2" s="49"/>
      <c r="K2" s="49"/>
      <c r="L2" s="49"/>
      <c r="M2" s="49"/>
      <c r="N2" s="49"/>
      <c r="O2" s="49"/>
      <c r="P2" s="49"/>
      <c r="Q2" s="49"/>
      <c r="R2" s="49"/>
      <c r="S2" s="50"/>
      <c r="T2" s="50"/>
      <c r="U2" s="50"/>
      <c r="V2" s="50"/>
      <c r="W2" s="50"/>
      <c r="X2" s="50"/>
      <c r="Y2" s="51"/>
      <c r="Z2" s="50"/>
      <c r="AA2" s="49"/>
      <c r="AB2" s="49"/>
      <c r="AC2" s="49"/>
      <c r="AD2" s="49"/>
      <c r="AE2" s="49"/>
      <c r="AF2" s="49"/>
      <c r="AG2" s="400"/>
      <c r="AH2" s="49"/>
      <c r="AI2" s="49"/>
      <c r="AJ2" s="49"/>
      <c r="AK2" s="49"/>
      <c r="AL2" s="49"/>
      <c r="AM2" s="49"/>
      <c r="AN2" s="49"/>
      <c r="AO2" s="49"/>
      <c r="AP2" s="49"/>
      <c r="AQ2" s="49"/>
    </row>
    <row r="3" spans="1:43" ht="4.5" hidden="1" customHeight="1" thickBot="1" x14ac:dyDescent="0.3">
      <c r="A3" s="49"/>
      <c r="B3" s="49"/>
      <c r="C3" s="49"/>
      <c r="D3" s="49"/>
      <c r="E3" s="49"/>
      <c r="F3" s="49"/>
      <c r="G3" s="49"/>
      <c r="H3" s="49"/>
      <c r="I3" s="49"/>
      <c r="J3" s="49"/>
      <c r="K3" s="49"/>
      <c r="L3" s="49"/>
      <c r="M3" s="49"/>
      <c r="N3" s="49"/>
      <c r="O3" s="49"/>
      <c r="P3" s="49"/>
      <c r="Q3" s="49"/>
      <c r="R3" s="49"/>
      <c r="S3" s="50"/>
      <c r="T3" s="50"/>
      <c r="U3" s="50"/>
      <c r="V3" s="50"/>
      <c r="W3" s="50"/>
      <c r="X3" s="50"/>
      <c r="Y3" s="51"/>
      <c r="Z3" s="50"/>
      <c r="AA3" s="49"/>
      <c r="AB3" s="49"/>
      <c r="AC3" s="49"/>
      <c r="AD3" s="49"/>
      <c r="AE3" s="49"/>
      <c r="AF3" s="49"/>
      <c r="AG3" s="400"/>
      <c r="AH3" s="49"/>
      <c r="AI3" s="49"/>
      <c r="AJ3" s="49"/>
      <c r="AK3" s="49"/>
      <c r="AL3" s="49"/>
      <c r="AM3" s="49"/>
      <c r="AN3" s="49"/>
      <c r="AO3" s="49"/>
      <c r="AP3" s="49"/>
      <c r="AQ3" s="49"/>
    </row>
    <row r="4" spans="1:43" s="177" customFormat="1" ht="10.3" thickBot="1" x14ac:dyDescent="0.25">
      <c r="A4" s="172"/>
      <c r="B4" s="172"/>
      <c r="C4" s="172"/>
      <c r="D4" s="178" t="s">
        <v>682</v>
      </c>
      <c r="E4" s="173"/>
      <c r="F4" s="174"/>
      <c r="G4" s="172"/>
      <c r="H4" s="172"/>
      <c r="I4" s="172"/>
      <c r="J4" s="172"/>
      <c r="K4" s="172"/>
      <c r="L4" s="172"/>
      <c r="M4" s="172"/>
      <c r="N4" s="172"/>
      <c r="O4" s="172"/>
      <c r="P4" s="172"/>
      <c r="Q4" s="172"/>
      <c r="R4" s="172"/>
      <c r="S4" s="175"/>
      <c r="T4" s="175"/>
      <c r="U4" s="175"/>
      <c r="V4" s="175"/>
      <c r="W4" s="175"/>
      <c r="X4" s="175"/>
      <c r="Y4" s="176"/>
      <c r="Z4" s="175"/>
      <c r="AA4" s="172"/>
      <c r="AB4" s="172"/>
      <c r="AC4" s="172"/>
      <c r="AD4" s="172"/>
      <c r="AE4" s="172"/>
      <c r="AF4" s="172"/>
      <c r="AG4" s="543"/>
      <c r="AH4" s="172"/>
      <c r="AI4" s="172"/>
      <c r="AJ4" s="172"/>
      <c r="AK4" s="172"/>
      <c r="AL4" s="172"/>
      <c r="AM4" s="172"/>
      <c r="AN4" s="172"/>
      <c r="AO4" s="172"/>
      <c r="AP4" s="172"/>
      <c r="AQ4" s="172"/>
    </row>
    <row r="5" spans="1:43" ht="19.5" customHeight="1" x14ac:dyDescent="0.25">
      <c r="A5" s="49"/>
      <c r="B5" s="49"/>
      <c r="C5" s="180"/>
      <c r="D5" s="654" t="s">
        <v>610</v>
      </c>
      <c r="E5" s="657" t="s">
        <v>611</v>
      </c>
      <c r="F5" s="661" t="s">
        <v>623</v>
      </c>
      <c r="G5" s="662"/>
      <c r="H5" s="662"/>
      <c r="I5" s="665" t="s">
        <v>632</v>
      </c>
      <c r="J5" s="665"/>
      <c r="K5" s="665"/>
      <c r="L5" s="665"/>
      <c r="M5" s="665"/>
      <c r="N5" s="665"/>
      <c r="O5" s="665"/>
      <c r="P5" s="665"/>
      <c r="Q5" s="665"/>
      <c r="R5" s="665"/>
      <c r="S5" s="666"/>
      <c r="T5" s="181"/>
      <c r="U5" s="50"/>
      <c r="V5" s="50"/>
      <c r="W5" s="50"/>
      <c r="X5" s="373" t="s">
        <v>338</v>
      </c>
      <c r="Y5" s="51"/>
      <c r="Z5" s="51"/>
      <c r="AA5" s="51"/>
      <c r="AB5" s="51"/>
      <c r="AC5" s="51"/>
      <c r="AD5" s="51"/>
      <c r="AE5" s="49"/>
      <c r="AF5" s="49"/>
      <c r="AG5" s="400"/>
      <c r="AH5" s="49"/>
      <c r="AI5" s="49"/>
      <c r="AJ5" s="49"/>
      <c r="AK5" s="49"/>
      <c r="AL5" s="49"/>
      <c r="AM5" s="49"/>
      <c r="AN5" s="49"/>
      <c r="AO5" s="49"/>
      <c r="AP5" s="49"/>
      <c r="AQ5" s="49"/>
    </row>
    <row r="6" spans="1:43" ht="19.5" customHeight="1" x14ac:dyDescent="0.25">
      <c r="A6" s="49"/>
      <c r="B6" s="49"/>
      <c r="C6" s="182"/>
      <c r="D6" s="655"/>
      <c r="E6" s="658"/>
      <c r="F6" s="663"/>
      <c r="G6" s="664"/>
      <c r="H6" s="664"/>
      <c r="I6" s="667"/>
      <c r="J6" s="667"/>
      <c r="K6" s="667"/>
      <c r="L6" s="667"/>
      <c r="M6" s="667"/>
      <c r="N6" s="667"/>
      <c r="O6" s="667"/>
      <c r="P6" s="667"/>
      <c r="Q6" s="667"/>
      <c r="R6" s="667"/>
      <c r="S6" s="668"/>
      <c r="T6" s="183"/>
      <c r="U6" s="50"/>
      <c r="V6" s="50"/>
      <c r="W6" s="50"/>
      <c r="X6" s="643" t="str">
        <f>'大会申込一覧表(印刷して提出)'!E4</f>
        <v>　第２３３回松戸市陸上競技記録会</v>
      </c>
      <c r="Y6" s="644"/>
      <c r="Z6" s="644"/>
      <c r="AA6" s="644"/>
      <c r="AB6" s="644"/>
      <c r="AC6" s="644"/>
      <c r="AD6" s="645"/>
      <c r="AE6" s="49"/>
      <c r="AF6" s="49"/>
      <c r="AG6" s="400"/>
      <c r="AH6" s="49"/>
      <c r="AI6" s="49"/>
      <c r="AJ6" s="49"/>
      <c r="AK6" s="49"/>
      <c r="AL6" s="49"/>
      <c r="AM6" s="49"/>
      <c r="AN6" s="49"/>
      <c r="AO6" s="49"/>
      <c r="AP6" s="49"/>
      <c r="AQ6" s="49"/>
    </row>
    <row r="7" spans="1:43" ht="19.5" customHeight="1" x14ac:dyDescent="0.25">
      <c r="A7" s="49"/>
      <c r="B7" s="49"/>
      <c r="C7" s="182"/>
      <c r="D7" s="655"/>
      <c r="E7" s="659"/>
      <c r="F7" s="701" t="s">
        <v>627</v>
      </c>
      <c r="G7" s="702"/>
      <c r="H7" s="702"/>
      <c r="I7" s="702"/>
      <c r="J7" s="703" t="s">
        <v>626</v>
      </c>
      <c r="K7" s="704"/>
      <c r="L7" s="704"/>
      <c r="M7" s="704"/>
      <c r="N7" s="704"/>
      <c r="O7" s="704"/>
      <c r="P7" s="704"/>
      <c r="Q7" s="704"/>
      <c r="R7" s="704"/>
      <c r="S7" s="705"/>
      <c r="T7" s="183"/>
      <c r="U7" s="50"/>
      <c r="V7" s="50"/>
      <c r="W7" s="50"/>
      <c r="X7" s="646"/>
      <c r="Y7" s="647"/>
      <c r="Z7" s="647"/>
      <c r="AA7" s="647"/>
      <c r="AB7" s="647"/>
      <c r="AC7" s="647"/>
      <c r="AD7" s="648"/>
      <c r="AE7" s="49"/>
      <c r="AF7" s="49"/>
      <c r="AG7" s="400"/>
      <c r="AH7" s="49"/>
      <c r="AI7" s="49"/>
      <c r="AJ7" s="49"/>
      <c r="AK7" s="49"/>
      <c r="AL7" s="49"/>
      <c r="AM7" s="49"/>
      <c r="AN7" s="49"/>
      <c r="AO7" s="49"/>
      <c r="AP7" s="49"/>
      <c r="AQ7" s="49"/>
    </row>
    <row r="8" spans="1:43" ht="19.5" customHeight="1" x14ac:dyDescent="0.25">
      <c r="A8" s="49"/>
      <c r="B8" s="49"/>
      <c r="C8" s="182"/>
      <c r="D8" s="655"/>
      <c r="E8" s="659"/>
      <c r="F8" s="701"/>
      <c r="G8" s="702"/>
      <c r="H8" s="702"/>
      <c r="I8" s="702"/>
      <c r="J8" s="704"/>
      <c r="K8" s="704"/>
      <c r="L8" s="704"/>
      <c r="M8" s="704"/>
      <c r="N8" s="704"/>
      <c r="O8" s="704"/>
      <c r="P8" s="704"/>
      <c r="Q8" s="704"/>
      <c r="R8" s="704"/>
      <c r="S8" s="705"/>
      <c r="T8" s="183"/>
      <c r="U8" s="50"/>
      <c r="V8" s="50"/>
      <c r="W8" s="50"/>
      <c r="X8" s="288" t="s">
        <v>601</v>
      </c>
      <c r="Y8" s="289"/>
      <c r="Z8" s="87"/>
      <c r="AA8" s="88"/>
      <c r="AB8" s="88"/>
      <c r="AC8" s="88"/>
      <c r="AD8" s="89"/>
      <c r="AE8" s="49"/>
      <c r="AF8" s="49"/>
      <c r="AG8" s="400"/>
      <c r="AH8" s="319"/>
      <c r="AI8" s="320" t="s">
        <v>633</v>
      </c>
      <c r="AJ8" s="321"/>
      <c r="AK8" s="321"/>
      <c r="AL8" s="321"/>
      <c r="AM8" s="321"/>
      <c r="AN8" s="321"/>
      <c r="AO8" s="321"/>
      <c r="AP8" s="322"/>
      <c r="AQ8" s="49"/>
    </row>
    <row r="9" spans="1:43" ht="19.5" customHeight="1" x14ac:dyDescent="0.25">
      <c r="A9" s="49"/>
      <c r="B9" s="49"/>
      <c r="C9" s="182"/>
      <c r="D9" s="655"/>
      <c r="E9" s="659"/>
      <c r="F9" s="701"/>
      <c r="G9" s="702"/>
      <c r="H9" s="702"/>
      <c r="I9" s="702"/>
      <c r="J9" s="704"/>
      <c r="K9" s="704"/>
      <c r="L9" s="704"/>
      <c r="M9" s="704"/>
      <c r="N9" s="704"/>
      <c r="O9" s="704"/>
      <c r="P9" s="704"/>
      <c r="Q9" s="704"/>
      <c r="R9" s="704"/>
      <c r="S9" s="705"/>
      <c r="T9" s="183"/>
      <c r="U9" s="50"/>
      <c r="V9" s="50"/>
      <c r="W9" s="50"/>
      <c r="X9" s="91" t="s">
        <v>606</v>
      </c>
      <c r="Y9" s="161"/>
      <c r="Z9" s="162"/>
      <c r="AA9" s="95"/>
      <c r="AB9" s="158" t="s">
        <v>607</v>
      </c>
      <c r="AC9" s="92"/>
      <c r="AD9" s="89"/>
      <c r="AE9" s="49"/>
      <c r="AF9" s="49"/>
      <c r="AG9" s="400"/>
      <c r="AH9" s="323" t="s">
        <v>456</v>
      </c>
      <c r="AI9" s="324" t="s">
        <v>398</v>
      </c>
      <c r="AJ9" s="325" t="s">
        <v>420</v>
      </c>
      <c r="AK9" s="325" t="s">
        <v>405</v>
      </c>
      <c r="AL9" s="325" t="s">
        <v>407</v>
      </c>
      <c r="AM9" s="325" t="s">
        <v>409</v>
      </c>
      <c r="AN9" s="325" t="s">
        <v>450</v>
      </c>
      <c r="AO9" s="325" t="s">
        <v>451</v>
      </c>
      <c r="AP9" s="326" t="s">
        <v>452</v>
      </c>
      <c r="AQ9" s="49"/>
    </row>
    <row r="10" spans="1:43" ht="19.5" customHeight="1" x14ac:dyDescent="0.25">
      <c r="A10" s="49"/>
      <c r="B10" s="49"/>
      <c r="C10" s="182"/>
      <c r="D10" s="655"/>
      <c r="E10" s="659"/>
      <c r="F10" s="701" t="s">
        <v>625</v>
      </c>
      <c r="G10" s="702"/>
      <c r="H10" s="702"/>
      <c r="I10" s="702"/>
      <c r="J10" s="706" t="s">
        <v>631</v>
      </c>
      <c r="K10" s="706"/>
      <c r="L10" s="706"/>
      <c r="M10" s="706"/>
      <c r="N10" s="706"/>
      <c r="O10" s="706"/>
      <c r="P10" s="706"/>
      <c r="Q10" s="706"/>
      <c r="R10" s="706"/>
      <c r="S10" s="707"/>
      <c r="T10" s="183"/>
      <c r="U10" s="50" t="s">
        <v>93</v>
      </c>
      <c r="V10" s="50" t="s">
        <v>110</v>
      </c>
      <c r="W10" s="50" t="s">
        <v>345</v>
      </c>
      <c r="X10" s="163" t="s">
        <v>341</v>
      </c>
      <c r="Y10" s="587">
        <f>SUM(競技者データ入力シート!CA8:CA9)</f>
        <v>0</v>
      </c>
      <c r="Z10" s="169" t="str">
        <f>IF(Y10="","","人")</f>
        <v>人</v>
      </c>
      <c r="AA10" s="164"/>
      <c r="AB10" s="165" t="s">
        <v>341</v>
      </c>
      <c r="AC10" s="587">
        <f>SUM(競技者データ入力シート!CA16:CA17)</f>
        <v>0</v>
      </c>
      <c r="AD10" s="169" t="str">
        <f>IF(AC10="","","人")</f>
        <v>人</v>
      </c>
      <c r="AE10" s="49"/>
      <c r="AF10" s="49"/>
      <c r="AG10" s="546">
        <v>3</v>
      </c>
      <c r="AH10" s="327" t="s">
        <v>13</v>
      </c>
      <c r="AI10" s="554">
        <f>COUNTIFS('NANS Data'!$AZ$2:$AZ$51,$AG10,'NANS Data'!$AP$2:$AP$51,AI$9)</f>
        <v>0</v>
      </c>
      <c r="AJ10" s="555">
        <f>COUNTIFS('NANS Data'!$AZ$2:$AZ$51,$AG10,'NANS Data'!$AP$2:$AP$51,AJ$9)</f>
        <v>0</v>
      </c>
      <c r="AK10" s="555">
        <f>COUNTIFS('NANS Data'!$AZ$2:$AZ$51,$AG10,'NANS Data'!$AP$2:$AP$51,AK$9)</f>
        <v>0</v>
      </c>
      <c r="AL10" s="555">
        <f>COUNTIFS('NANS Data'!$AZ$2:$AZ$51,$AG10,'NANS Data'!$AP$2:$AP$51,AL$9)</f>
        <v>0</v>
      </c>
      <c r="AM10" s="555">
        <f>COUNTIFS('NANS Data'!$AZ$2:$AZ$51,$AG10,'NANS Data'!$AP$2:$AP$51,AM$9)</f>
        <v>0</v>
      </c>
      <c r="AN10" s="555">
        <f>COUNTIFS('NANS Data'!$AZ$2:$AZ$51,$AG10,'NANS Data'!$AP$2:$AP$51,AN$9)</f>
        <v>0</v>
      </c>
      <c r="AO10" s="555">
        <f>COUNTIFS('NANS Data'!$AZ$2:$AZ$51,$AG10,'NANS Data'!$AP$2:$AP$51,AO$9)</f>
        <v>0</v>
      </c>
      <c r="AP10" s="556">
        <f>COUNTIFS('NANS Data'!$AZ$2:$AZ$51,$AG10,'NANS Data'!$AP$2:$AP$51,AP$9)</f>
        <v>0</v>
      </c>
      <c r="AQ10" s="49"/>
    </row>
    <row r="11" spans="1:43" ht="19.5" customHeight="1" x14ac:dyDescent="0.25">
      <c r="A11" s="49"/>
      <c r="B11" s="49"/>
      <c r="C11" s="182"/>
      <c r="D11" s="655"/>
      <c r="E11" s="660"/>
      <c r="F11" s="701"/>
      <c r="G11" s="702"/>
      <c r="H11" s="702"/>
      <c r="I11" s="702"/>
      <c r="J11" s="706"/>
      <c r="K11" s="706"/>
      <c r="L11" s="706"/>
      <c r="M11" s="706"/>
      <c r="N11" s="706"/>
      <c r="O11" s="706"/>
      <c r="P11" s="706"/>
      <c r="Q11" s="706"/>
      <c r="R11" s="706"/>
      <c r="S11" s="707"/>
      <c r="T11" s="183"/>
      <c r="U11" s="50" t="s">
        <v>111</v>
      </c>
      <c r="V11" s="50" t="s">
        <v>92</v>
      </c>
      <c r="W11" s="50" t="s">
        <v>346</v>
      </c>
      <c r="X11" s="166" t="s">
        <v>342</v>
      </c>
      <c r="Y11" s="588">
        <f>SUM(競技者データ入力シート!CA10:CA13)</f>
        <v>0</v>
      </c>
      <c r="Z11" s="170" t="str">
        <f t="shared" ref="Z11:Z12" si="0">IF(Y11="","","人")</f>
        <v>人</v>
      </c>
      <c r="AA11" s="167"/>
      <c r="AB11" s="168" t="s">
        <v>342</v>
      </c>
      <c r="AC11" s="588">
        <f>SUM(競技者データ入力シート!CA18:CA21)</f>
        <v>0</v>
      </c>
      <c r="AD11" s="170" t="str">
        <f t="shared" ref="AD11:AD12" si="1">IF(AC11="","","人")</f>
        <v>人</v>
      </c>
      <c r="AE11" s="49"/>
      <c r="AF11" s="49"/>
      <c r="AG11" s="546">
        <v>4</v>
      </c>
      <c r="AH11" s="328" t="s">
        <v>16</v>
      </c>
      <c r="AI11" s="557">
        <f>COUNTIFS('NANS Data'!$BL$2:$BL$51,$AG11,'NANS Data'!$BB$2:$BB$51,AI$9)</f>
        <v>0</v>
      </c>
      <c r="AJ11" s="558">
        <f>COUNTIFS('NANS Data'!$BL$2:$BL$51,$AG11,'NANS Data'!$BB$2:$BB$51,AJ$9)</f>
        <v>0</v>
      </c>
      <c r="AK11" s="558">
        <f>COUNTIFS('NANS Data'!$BL$2:$BL$51,$AG11,'NANS Data'!$BB$2:$BB$51,AK$9)</f>
        <v>0</v>
      </c>
      <c r="AL11" s="558">
        <f>COUNTIFS('NANS Data'!$BL$2:$BL$51,$AG11,'NANS Data'!$BB$2:$BB$51,AL$9)</f>
        <v>0</v>
      </c>
      <c r="AM11" s="558">
        <f>COUNTIFS('NANS Data'!$BL$2:$BL$51,$AG11,'NANS Data'!$BB$2:$BB$51,AM$9)</f>
        <v>0</v>
      </c>
      <c r="AN11" s="558">
        <f>COUNTIFS('NANS Data'!$BL$2:$BL$51,$AG11,'NANS Data'!$BB$2:$BB$51,AN$9)</f>
        <v>0</v>
      </c>
      <c r="AO11" s="558">
        <f>COUNTIFS('NANS Data'!$BL$2:$BL$51,$AG11,'NANS Data'!$BB$2:$BB$51,AO$9)</f>
        <v>0</v>
      </c>
      <c r="AP11" s="559">
        <f>COUNTIFS('NANS Data'!$BL$2:$BL$51,$AG11,'NANS Data'!$BB$2:$BB$51,AP$9)</f>
        <v>0</v>
      </c>
      <c r="AQ11" s="49"/>
    </row>
    <row r="12" spans="1:43" ht="19.5" customHeight="1" x14ac:dyDescent="0.25">
      <c r="A12" s="49"/>
      <c r="B12" s="49"/>
      <c r="C12" s="182"/>
      <c r="D12" s="655"/>
      <c r="E12" s="671" t="s">
        <v>612</v>
      </c>
      <c r="F12" s="674" t="s">
        <v>615</v>
      </c>
      <c r="G12" s="675"/>
      <c r="H12" s="675"/>
      <c r="I12" s="675"/>
      <c r="J12" s="675"/>
      <c r="K12" s="675"/>
      <c r="L12" s="675"/>
      <c r="M12" s="675"/>
      <c r="N12" s="675"/>
      <c r="O12" s="676"/>
      <c r="P12" s="887" t="s">
        <v>613</v>
      </c>
      <c r="Q12" s="888"/>
      <c r="R12" s="888"/>
      <c r="S12" s="889"/>
      <c r="T12" s="183"/>
      <c r="U12" s="50"/>
      <c r="V12" s="50"/>
      <c r="W12" s="50"/>
      <c r="X12" s="93" t="s">
        <v>605</v>
      </c>
      <c r="Y12" s="589">
        <f>SUM(Y10:Y11)</f>
        <v>0</v>
      </c>
      <c r="Z12" s="171" t="str">
        <f t="shared" si="0"/>
        <v>人</v>
      </c>
      <c r="AA12" s="159"/>
      <c r="AB12" s="160" t="s">
        <v>608</v>
      </c>
      <c r="AC12" s="590">
        <f>SUM(AC10:AC11)</f>
        <v>0</v>
      </c>
      <c r="AD12" s="89" t="str">
        <f t="shared" si="1"/>
        <v>人</v>
      </c>
      <c r="AE12" s="49"/>
      <c r="AF12" s="49"/>
      <c r="AG12" s="546">
        <v>7</v>
      </c>
      <c r="AH12" s="327" t="s">
        <v>394</v>
      </c>
      <c r="AI12" s="554">
        <f>COUNTIFS('NANS Data'!$AZ$2:$AZ$51,$AG12,'NANS Data'!$AP$2:$AP$51,AI$9)</f>
        <v>0</v>
      </c>
      <c r="AJ12" s="555">
        <f>COUNTIFS('NANS Data'!$AZ$2:$AZ$51,$AG12,'NANS Data'!$AP$2:$AP$51,AJ$9)</f>
        <v>0</v>
      </c>
      <c r="AK12" s="555">
        <f>COUNTIFS('NANS Data'!$AZ$2:$AZ$51,$AG12,'NANS Data'!$AP$2:$AP$51,AK$9)</f>
        <v>0</v>
      </c>
      <c r="AL12" s="555">
        <f>COUNTIFS('NANS Data'!$AZ$2:$AZ$51,$AG12,'NANS Data'!$AP$2:$AP$51,AL$9)</f>
        <v>0</v>
      </c>
      <c r="AM12" s="555">
        <f>COUNTIFS('NANS Data'!$AZ$2:$AZ$51,$AG12,'NANS Data'!$AP$2:$AP$51,AM$9)</f>
        <v>0</v>
      </c>
      <c r="AN12" s="555">
        <f>COUNTIFS('NANS Data'!$AZ$2:$AZ$51,$AG12,'NANS Data'!$AP$2:$AP$51,AN$9)</f>
        <v>0</v>
      </c>
      <c r="AO12" s="555">
        <f>COUNTIFS('NANS Data'!$AZ$2:$AZ$51,$AG12,'NANS Data'!$AP$2:$AP$51,AO$9)</f>
        <v>0</v>
      </c>
      <c r="AP12" s="556">
        <f>COUNTIFS('NANS Data'!$AZ$2:$AZ$51,$AG12,'NANS Data'!$AP$2:$AP$51,AP$9)</f>
        <v>0</v>
      </c>
      <c r="AQ12" s="49"/>
    </row>
    <row r="13" spans="1:43" ht="19.5" customHeight="1" x14ac:dyDescent="0.25">
      <c r="A13" s="49"/>
      <c r="B13" s="49"/>
      <c r="C13" s="182"/>
      <c r="D13" s="655"/>
      <c r="E13" s="672"/>
      <c r="F13" s="677" t="s">
        <v>679</v>
      </c>
      <c r="G13" s="678"/>
      <c r="H13" s="678"/>
      <c r="I13" s="678"/>
      <c r="J13" s="678"/>
      <c r="K13" s="678"/>
      <c r="L13" s="678"/>
      <c r="M13" s="678"/>
      <c r="N13" s="678"/>
      <c r="O13" s="679"/>
      <c r="P13" s="890"/>
      <c r="Q13" s="891"/>
      <c r="R13" s="891"/>
      <c r="S13" s="892"/>
      <c r="T13" s="183"/>
      <c r="U13" s="50"/>
      <c r="V13" s="50"/>
      <c r="W13" s="50"/>
      <c r="X13" s="370" t="s">
        <v>609</v>
      </c>
      <c r="Y13" s="290"/>
      <c r="Z13" s="286"/>
      <c r="AA13" s="286"/>
      <c r="AB13" s="286"/>
      <c r="AC13" s="286"/>
      <c r="AD13" s="287"/>
      <c r="AE13" s="49"/>
      <c r="AF13" s="49"/>
      <c r="AG13" s="546">
        <v>8</v>
      </c>
      <c r="AH13" s="328" t="s">
        <v>395</v>
      </c>
      <c r="AI13" s="557">
        <f>COUNTIFS('NANS Data'!$BL$2:$BL$51,$AG13,'NANS Data'!$BB$2:$BB$51,AI$9)</f>
        <v>0</v>
      </c>
      <c r="AJ13" s="558">
        <f>COUNTIFS('NANS Data'!$BL$2:$BL$51,$AG13,'NANS Data'!$BB$2:$BB$51,AJ$9)</f>
        <v>0</v>
      </c>
      <c r="AK13" s="558">
        <f>COUNTIFS('NANS Data'!$BL$2:$BL$51,$AG13,'NANS Data'!$BB$2:$BB$51,AK$9)</f>
        <v>0</v>
      </c>
      <c r="AL13" s="558">
        <f>COUNTIFS('NANS Data'!$BL$2:$BL$51,$AG13,'NANS Data'!$BB$2:$BB$51,AL$9)</f>
        <v>0</v>
      </c>
      <c r="AM13" s="558">
        <f>COUNTIFS('NANS Data'!$BL$2:$BL$51,$AG13,'NANS Data'!$BB$2:$BB$51,AM$9)</f>
        <v>0</v>
      </c>
      <c r="AN13" s="558">
        <f>COUNTIFS('NANS Data'!$BL$2:$BL$51,$AG13,'NANS Data'!$BB$2:$BB$51,AN$9)</f>
        <v>0</v>
      </c>
      <c r="AO13" s="558">
        <f>COUNTIFS('NANS Data'!$BL$2:$BL$51,$AG13,'NANS Data'!$BB$2:$BB$51,AO$9)</f>
        <v>0</v>
      </c>
      <c r="AP13" s="559">
        <f>COUNTIFS('NANS Data'!$BL$2:$BL$51,$AG13,'NANS Data'!$BB$2:$BB$51,AP$9)</f>
        <v>0</v>
      </c>
      <c r="AQ13" s="49"/>
    </row>
    <row r="14" spans="1:43" ht="19.5" customHeight="1" thickBot="1" x14ac:dyDescent="0.3">
      <c r="A14" s="49"/>
      <c r="B14" s="49"/>
      <c r="C14" s="182"/>
      <c r="D14" s="656"/>
      <c r="E14" s="673"/>
      <c r="F14" s="680"/>
      <c r="G14" s="681"/>
      <c r="H14" s="681"/>
      <c r="I14" s="681"/>
      <c r="J14" s="681"/>
      <c r="K14" s="681"/>
      <c r="L14" s="681"/>
      <c r="M14" s="681"/>
      <c r="N14" s="681"/>
      <c r="O14" s="682"/>
      <c r="P14" s="893"/>
      <c r="Q14" s="894"/>
      <c r="R14" s="894"/>
      <c r="S14" s="895"/>
      <c r="T14" s="183"/>
      <c r="U14" s="50"/>
      <c r="V14" s="50"/>
      <c r="W14" s="50"/>
      <c r="X14" s="194" t="s">
        <v>330</v>
      </c>
      <c r="Y14" s="52" t="s">
        <v>331</v>
      </c>
      <c r="Z14" s="53"/>
      <c r="AA14" s="54"/>
      <c r="AB14" s="55" t="s">
        <v>332</v>
      </c>
      <c r="AC14" s="56" t="s">
        <v>331</v>
      </c>
      <c r="AD14" s="57"/>
      <c r="AE14" s="49"/>
      <c r="AF14" s="49"/>
      <c r="AG14" s="546">
        <v>11</v>
      </c>
      <c r="AH14" s="327" t="s">
        <v>396</v>
      </c>
      <c r="AI14" s="554">
        <f>COUNTIFS('NANS Data'!$AZ$2:$AZ$51,$AG14,'NANS Data'!$AP$2:$AP$51,AI$9)</f>
        <v>0</v>
      </c>
      <c r="AJ14" s="555">
        <f>COUNTIFS('NANS Data'!$AZ$2:$AZ$51,$AG14,'NANS Data'!$AP$2:$AP$51,AJ$9)</f>
        <v>0</v>
      </c>
      <c r="AK14" s="555">
        <f>COUNTIFS('NANS Data'!$AZ$2:$AZ$51,$AG14,'NANS Data'!$AP$2:$AP$51,AK$9)</f>
        <v>0</v>
      </c>
      <c r="AL14" s="555">
        <f>COUNTIFS('NANS Data'!$AZ$2:$AZ$51,$AG14,'NANS Data'!$AP$2:$AP$51,AL$9)</f>
        <v>0</v>
      </c>
      <c r="AM14" s="555">
        <f>COUNTIFS('NANS Data'!$AZ$2:$AZ$51,$AG14,'NANS Data'!$AP$2:$AP$51,AM$9)</f>
        <v>0</v>
      </c>
      <c r="AN14" s="555">
        <f>COUNTIFS('NANS Data'!$AZ$2:$AZ$51,$AG14,'NANS Data'!$AP$2:$AP$51,AN$9)</f>
        <v>0</v>
      </c>
      <c r="AO14" s="555">
        <f>COUNTIFS('NANS Data'!$AZ$2:$AZ$51,$AG14,'NANS Data'!$AP$2:$AP$51,AO$9)</f>
        <v>0</v>
      </c>
      <c r="AP14" s="556">
        <f>COUNTIFS('NANS Data'!$AZ$2:$AZ$51,$AG14,'NANS Data'!$AP$2:$AP$51,AP$9)</f>
        <v>0</v>
      </c>
      <c r="AQ14" s="49"/>
    </row>
    <row r="15" spans="1:43" ht="19.5" customHeight="1" thickTop="1" thickBot="1" x14ac:dyDescent="0.3">
      <c r="A15" s="49"/>
      <c r="B15" s="49"/>
      <c r="C15" s="182"/>
      <c r="D15" s="216" t="s">
        <v>378</v>
      </c>
      <c r="E15" s="651" t="s">
        <v>391</v>
      </c>
      <c r="F15" s="652"/>
      <c r="G15" s="652"/>
      <c r="H15" s="652"/>
      <c r="I15" s="652"/>
      <c r="J15" s="652"/>
      <c r="K15" s="652"/>
      <c r="L15" s="652"/>
      <c r="M15" s="652"/>
      <c r="N15" s="652"/>
      <c r="O15" s="652"/>
      <c r="P15" s="652"/>
      <c r="Q15" s="652"/>
      <c r="R15" s="652"/>
      <c r="S15" s="653"/>
      <c r="T15" s="183"/>
      <c r="U15" s="50"/>
      <c r="V15" s="50"/>
      <c r="W15" s="50"/>
      <c r="X15" s="152" t="s">
        <v>569</v>
      </c>
      <c r="Y15" s="591">
        <f>COUNTIF(競技者データ入力シート!$Q$8:$Q$57,X15)</f>
        <v>0</v>
      </c>
      <c r="Z15" s="153" t="s">
        <v>333</v>
      </c>
      <c r="AA15" s="154">
        <v>2</v>
      </c>
      <c r="AB15" s="155" t="s">
        <v>573</v>
      </c>
      <c r="AC15" s="591">
        <f>COUNTIF(競技者データ入力シート!$Q$8:$Q$57,AB15)</f>
        <v>0</v>
      </c>
      <c r="AD15" s="153" t="s">
        <v>333</v>
      </c>
      <c r="AE15" s="49"/>
      <c r="AF15" s="49"/>
      <c r="AG15" s="546">
        <v>12</v>
      </c>
      <c r="AH15" s="328" t="s">
        <v>17</v>
      </c>
      <c r="AI15" s="557">
        <f>COUNTIFS('NANS Data'!$BL$2:$BL$51,$AG15,'NANS Data'!$BB$2:$BB$51,AI$9)</f>
        <v>0</v>
      </c>
      <c r="AJ15" s="558">
        <f>COUNTIFS('NANS Data'!$BL$2:$BL$51,$AG15,'NANS Data'!$BB$2:$BB$51,AJ$9)</f>
        <v>0</v>
      </c>
      <c r="AK15" s="558">
        <f>COUNTIFS('NANS Data'!$BL$2:$BL$51,$AG15,'NANS Data'!$BB$2:$BB$51,AK$9)</f>
        <v>0</v>
      </c>
      <c r="AL15" s="558">
        <f>COUNTIFS('NANS Data'!$BL$2:$BL$51,$AG15,'NANS Data'!$BB$2:$BB$51,AL$9)</f>
        <v>0</v>
      </c>
      <c r="AM15" s="558">
        <f>COUNTIFS('NANS Data'!$BL$2:$BL$51,$AG15,'NANS Data'!$BB$2:$BB$51,AM$9)</f>
        <v>0</v>
      </c>
      <c r="AN15" s="558">
        <f>COUNTIFS('NANS Data'!$BL$2:$BL$51,$AG15,'NANS Data'!$BB$2:$BB$51,AN$9)</f>
        <v>0</v>
      </c>
      <c r="AO15" s="558">
        <f>COUNTIFS('NANS Data'!$BL$2:$BL$51,$AG15,'NANS Data'!$BB$2:$BB$51,AO$9)</f>
        <v>0</v>
      </c>
      <c r="AP15" s="559">
        <f>COUNTIFS('NANS Data'!$BL$2:$BL$51,$AG15,'NANS Data'!$BB$2:$BB$51,AP$9)</f>
        <v>0</v>
      </c>
      <c r="AQ15" s="49"/>
    </row>
    <row r="16" spans="1:43" ht="19.5" customHeight="1" thickTop="1" thickBot="1" x14ac:dyDescent="0.3">
      <c r="A16" s="49"/>
      <c r="B16" s="49"/>
      <c r="C16" s="184"/>
      <c r="D16" s="649" t="s">
        <v>379</v>
      </c>
      <c r="E16" s="650"/>
      <c r="F16" s="669" t="s">
        <v>614</v>
      </c>
      <c r="G16" s="669"/>
      <c r="H16" s="669"/>
      <c r="I16" s="669"/>
      <c r="J16" s="669"/>
      <c r="K16" s="669"/>
      <c r="L16" s="669"/>
      <c r="M16" s="669"/>
      <c r="N16" s="669"/>
      <c r="O16" s="669"/>
      <c r="P16" s="669"/>
      <c r="Q16" s="669"/>
      <c r="R16" s="669"/>
      <c r="S16" s="670"/>
      <c r="T16" s="185"/>
      <c r="U16" s="50"/>
      <c r="V16" s="509"/>
      <c r="W16" s="509"/>
      <c r="X16" s="156" t="s">
        <v>578</v>
      </c>
      <c r="Y16" s="592">
        <f>COUNTIF(競技者データ入力シート!$Q$8:$Q$57,X16)</f>
        <v>0</v>
      </c>
      <c r="Z16" s="61" t="s">
        <v>333</v>
      </c>
      <c r="AA16" s="59">
        <v>8</v>
      </c>
      <c r="AB16" s="60" t="s">
        <v>585</v>
      </c>
      <c r="AC16" s="592">
        <f>COUNTIF(競技者データ入力シート!$Q$8:$Q$57,AB16)</f>
        <v>0</v>
      </c>
      <c r="AD16" s="61" t="s">
        <v>333</v>
      </c>
      <c r="AE16" s="49"/>
      <c r="AF16" s="49"/>
      <c r="AG16" s="546">
        <v>15</v>
      </c>
      <c r="AH16" s="329" t="s">
        <v>20</v>
      </c>
      <c r="AI16" s="560">
        <f>COUNTIFS('NANS Data'!$AZ$2:$AZ$51,$AG16,'NANS Data'!$AP$2:$AP$51,AI$9)</f>
        <v>0</v>
      </c>
      <c r="AJ16" s="561">
        <f>COUNTIFS('NANS Data'!$AZ$2:$AZ$51,$AG16,'NANS Data'!$AP$2:$AP$51,AJ$9)</f>
        <v>0</v>
      </c>
      <c r="AK16" s="561">
        <f>COUNTIFS('NANS Data'!$AZ$2:$AZ$51,$AG16,'NANS Data'!$AP$2:$AP$51,AK$9)</f>
        <v>0</v>
      </c>
      <c r="AL16" s="561">
        <f>COUNTIFS('NANS Data'!$AZ$2:$AZ$51,$AG16,'NANS Data'!$AP$2:$AP$51,AL$9)</f>
        <v>0</v>
      </c>
      <c r="AM16" s="561">
        <f>COUNTIFS('NANS Data'!$AZ$2:$AZ$51,$AG16,'NANS Data'!$AP$2:$AP$51,AM$9)</f>
        <v>0</v>
      </c>
      <c r="AN16" s="561">
        <f>COUNTIFS('NANS Data'!$AZ$2:$AZ$51,$AG16,'NANS Data'!$AP$2:$AP$51,AN$9)</f>
        <v>0</v>
      </c>
      <c r="AO16" s="561">
        <f>COUNTIFS('NANS Data'!$AZ$2:$AZ$51,$AG16,'NANS Data'!$AP$2:$AP$51,AO$9)</f>
        <v>0</v>
      </c>
      <c r="AP16" s="562">
        <f>COUNTIFS('NANS Data'!$AZ$2:$AZ$51,$AG16,'NANS Data'!$AP$2:$AP$51,AP$9)</f>
        <v>0</v>
      </c>
      <c r="AQ16" s="49"/>
    </row>
    <row r="17" spans="1:43" ht="19.5" customHeight="1" thickBot="1" x14ac:dyDescent="0.3">
      <c r="A17" s="49"/>
      <c r="B17" s="49"/>
      <c r="C17" s="49"/>
      <c r="D17" s="372"/>
      <c r="E17" s="372"/>
      <c r="F17" s="372"/>
      <c r="G17" s="372"/>
      <c r="H17" s="372"/>
      <c r="I17" s="372"/>
      <c r="J17" s="372"/>
      <c r="K17" s="372"/>
      <c r="L17" s="372"/>
      <c r="M17" s="372"/>
      <c r="N17" s="372"/>
      <c r="O17" s="372"/>
      <c r="P17" s="372"/>
      <c r="Q17" s="372"/>
      <c r="R17" s="372"/>
      <c r="S17" s="372"/>
      <c r="T17" s="50"/>
      <c r="U17" s="50"/>
      <c r="V17" s="509"/>
      <c r="W17" s="509"/>
      <c r="X17" s="156" t="s">
        <v>571</v>
      </c>
      <c r="Y17" s="592">
        <f>COUNTIF(競技者データ入力シート!$Q$8:$Q$57,X17)</f>
        <v>0</v>
      </c>
      <c r="Z17" s="61" t="s">
        <v>333</v>
      </c>
      <c r="AA17" s="59">
        <v>14</v>
      </c>
      <c r="AB17" s="60" t="s">
        <v>575</v>
      </c>
      <c r="AC17" s="592">
        <f>COUNTIF(競技者データ入力シート!$Q$8:$Q$57,AB17)</f>
        <v>0</v>
      </c>
      <c r="AD17" s="61" t="s">
        <v>333</v>
      </c>
      <c r="AE17" s="49"/>
      <c r="AF17" s="49"/>
      <c r="AG17" s="546">
        <v>16</v>
      </c>
      <c r="AH17" s="328" t="s">
        <v>397</v>
      </c>
      <c r="AI17" s="557">
        <f>COUNTIFS('NANS Data'!$BL$2:$BL$51,$AG17,'NANS Data'!$BB$2:$BB$51,AI$9)</f>
        <v>0</v>
      </c>
      <c r="AJ17" s="558">
        <f>COUNTIFS('NANS Data'!$BL$2:$BL$51,$AG17,'NANS Data'!$BB$2:$BB$51,AJ$9)</f>
        <v>0</v>
      </c>
      <c r="AK17" s="558">
        <f>COUNTIFS('NANS Data'!$BL$2:$BL$51,$AG17,'NANS Data'!$BB$2:$BB$51,AK$9)</f>
        <v>0</v>
      </c>
      <c r="AL17" s="558">
        <f>COUNTIFS('NANS Data'!$BL$2:$BL$51,$AG17,'NANS Data'!$BB$2:$BB$51,AL$9)</f>
        <v>0</v>
      </c>
      <c r="AM17" s="558">
        <f>COUNTIFS('NANS Data'!$BL$2:$BL$51,$AG17,'NANS Data'!$BB$2:$BB$51,AM$9)</f>
        <v>0</v>
      </c>
      <c r="AN17" s="558">
        <f>COUNTIFS('NANS Data'!$BL$2:$BL$51,$AG17,'NANS Data'!$BB$2:$BB$51,AN$9)</f>
        <v>0</v>
      </c>
      <c r="AO17" s="558">
        <f>COUNTIFS('NANS Data'!$BL$2:$BL$51,$AG17,'NANS Data'!$BB$2:$BB$51,AO$9)</f>
        <v>0</v>
      </c>
      <c r="AP17" s="559">
        <f>COUNTIFS('NANS Data'!$BL$2:$BL$51,$AG17,'NANS Data'!$BB$2:$BB$51,AP$9)</f>
        <v>0</v>
      </c>
      <c r="AQ17" s="49"/>
    </row>
    <row r="18" spans="1:43" ht="19.5" customHeight="1" x14ac:dyDescent="0.25">
      <c r="A18" s="49"/>
      <c r="B18" s="49"/>
      <c r="C18" s="186"/>
      <c r="D18" s="714" t="s">
        <v>383</v>
      </c>
      <c r="E18" s="715"/>
      <c r="F18" s="715"/>
      <c r="G18" s="715"/>
      <c r="H18" s="715"/>
      <c r="I18" s="715"/>
      <c r="J18" s="715"/>
      <c r="K18" s="715"/>
      <c r="L18" s="715"/>
      <c r="M18" s="715"/>
      <c r="N18" s="715"/>
      <c r="O18" s="715"/>
      <c r="P18" s="715"/>
      <c r="Q18" s="715"/>
      <c r="R18" s="715"/>
      <c r="S18" s="716"/>
      <c r="T18" s="187"/>
      <c r="U18" s="509"/>
      <c r="V18" s="509"/>
      <c r="W18" s="509"/>
      <c r="X18" s="156" t="s">
        <v>580</v>
      </c>
      <c r="Y18" s="592">
        <f>COUNTIF(競技者データ入力シート!$Q$8:$Q$57,X18)</f>
        <v>0</v>
      </c>
      <c r="Z18" s="61" t="s">
        <v>333</v>
      </c>
      <c r="AA18" s="59">
        <v>17</v>
      </c>
      <c r="AB18" s="60" t="s">
        <v>587</v>
      </c>
      <c r="AC18" s="592">
        <f>COUNTIF(競技者データ入力シート!$Q$8:$Q$57,AB18)</f>
        <v>0</v>
      </c>
      <c r="AD18" s="61" t="s">
        <v>333</v>
      </c>
      <c r="AE18" s="49"/>
      <c r="AF18" s="49"/>
      <c r="AG18" s="400"/>
      <c r="AH18" s="49"/>
      <c r="AI18" s="49"/>
      <c r="AJ18" s="49"/>
      <c r="AK18" s="49"/>
      <c r="AL18" s="49"/>
      <c r="AM18" s="49"/>
      <c r="AN18" s="49"/>
      <c r="AO18" s="49"/>
      <c r="AP18" s="49"/>
      <c r="AQ18" s="49"/>
    </row>
    <row r="19" spans="1:43" ht="19.5" customHeight="1" x14ac:dyDescent="0.25">
      <c r="A19" s="49"/>
      <c r="B19" s="49"/>
      <c r="C19" s="188"/>
      <c r="D19" s="363" t="s">
        <v>539</v>
      </c>
      <c r="E19" s="347"/>
      <c r="F19" s="347"/>
      <c r="G19" s="347"/>
      <c r="H19" s="347"/>
      <c r="I19" s="347"/>
      <c r="J19" s="347"/>
      <c r="K19" s="347"/>
      <c r="L19" s="347"/>
      <c r="M19" s="347"/>
      <c r="N19" s="347"/>
      <c r="O19" s="347"/>
      <c r="P19" s="347"/>
      <c r="Q19" s="347"/>
      <c r="R19" s="347"/>
      <c r="S19" s="348"/>
      <c r="T19" s="189"/>
      <c r="U19" s="509"/>
      <c r="V19" s="509"/>
      <c r="W19" s="509"/>
      <c r="X19" s="157"/>
      <c r="Y19" s="593">
        <f>COUNTIF(競技者データ入力シート!$Q$8:$Q$57,X19)</f>
        <v>0</v>
      </c>
      <c r="Z19" s="85"/>
      <c r="AA19" s="83">
        <v>20</v>
      </c>
      <c r="AB19" s="84"/>
      <c r="AC19" s="593">
        <f>COUNTIF(競技者データ入力シート!$Q$8:$Q$57,AB19)</f>
        <v>0</v>
      </c>
      <c r="AD19" s="85"/>
      <c r="AE19" s="49"/>
      <c r="AF19" s="49"/>
      <c r="AG19" s="400"/>
      <c r="AH19" s="370" t="s">
        <v>556</v>
      </c>
      <c r="AI19" s="374"/>
      <c r="AJ19" s="374"/>
      <c r="AK19" s="374"/>
      <c r="AL19" s="374"/>
      <c r="AM19" s="374"/>
      <c r="AN19" s="374"/>
      <c r="AO19" s="374"/>
      <c r="AP19" s="375"/>
      <c r="AQ19" s="49"/>
    </row>
    <row r="20" spans="1:43" ht="19.5" customHeight="1" x14ac:dyDescent="0.25">
      <c r="A20" s="58"/>
      <c r="B20" s="49"/>
      <c r="C20" s="188"/>
      <c r="D20" s="363" t="s">
        <v>681</v>
      </c>
      <c r="E20" s="347"/>
      <c r="F20" s="347"/>
      <c r="G20" s="347"/>
      <c r="H20" s="347"/>
      <c r="I20" s="347"/>
      <c r="J20" s="347"/>
      <c r="K20" s="347"/>
      <c r="L20" s="347"/>
      <c r="M20" s="347"/>
      <c r="N20" s="347"/>
      <c r="O20" s="347"/>
      <c r="P20" s="347"/>
      <c r="Q20" s="347"/>
      <c r="R20" s="347"/>
      <c r="S20" s="348"/>
      <c r="T20" s="189"/>
      <c r="U20" s="50"/>
      <c r="V20" s="50"/>
      <c r="W20" s="50"/>
      <c r="X20" s="50"/>
      <c r="Y20" s="51"/>
      <c r="Z20" s="50"/>
      <c r="AA20" s="49"/>
      <c r="AB20" s="49"/>
      <c r="AC20" s="49"/>
      <c r="AD20" s="49"/>
      <c r="AE20" s="49"/>
      <c r="AF20" s="49"/>
      <c r="AG20" s="400"/>
      <c r="AH20" s="376" t="s">
        <v>553</v>
      </c>
      <c r="AI20" s="377"/>
      <c r="AJ20" s="377"/>
      <c r="AK20" s="377"/>
      <c r="AL20" s="377"/>
      <c r="AM20" s="377"/>
      <c r="AN20" s="377"/>
      <c r="AO20" s="377"/>
      <c r="AP20" s="378"/>
      <c r="AQ20" s="49"/>
    </row>
    <row r="21" spans="1:43" s="14" customFormat="1" ht="19.5" customHeight="1" x14ac:dyDescent="0.25">
      <c r="A21" s="58"/>
      <c r="B21" s="49"/>
      <c r="C21" s="188"/>
      <c r="D21" s="364" t="s">
        <v>538</v>
      </c>
      <c r="E21" s="349"/>
      <c r="F21" s="349"/>
      <c r="G21" s="349"/>
      <c r="H21" s="349"/>
      <c r="I21" s="349"/>
      <c r="J21" s="349"/>
      <c r="K21" s="349"/>
      <c r="L21" s="349"/>
      <c r="M21" s="349"/>
      <c r="N21" s="349"/>
      <c r="O21" s="349"/>
      <c r="P21" s="349"/>
      <c r="Q21" s="349"/>
      <c r="R21" s="349"/>
      <c r="S21" s="350"/>
      <c r="T21" s="189"/>
      <c r="U21" s="509"/>
      <c r="V21" s="50"/>
      <c r="W21" s="50"/>
      <c r="X21" s="288" t="s">
        <v>462</v>
      </c>
      <c r="Y21" s="289"/>
      <c r="Z21" s="87"/>
      <c r="AA21" s="88"/>
      <c r="AB21" s="88"/>
      <c r="AC21" s="88"/>
      <c r="AD21" s="89"/>
      <c r="AE21" s="49"/>
      <c r="AF21" s="49"/>
      <c r="AG21" s="509"/>
      <c r="AH21" s="506"/>
      <c r="AI21" s="58"/>
      <c r="AJ21" s="58"/>
      <c r="AK21" s="58"/>
      <c r="AL21" s="58"/>
      <c r="AM21" s="58"/>
      <c r="AN21" s="58"/>
      <c r="AO21" s="58"/>
      <c r="AP21" s="58"/>
      <c r="AQ21" s="58"/>
    </row>
    <row r="22" spans="1:43" s="14" customFormat="1" ht="19.5" customHeight="1" thickBot="1" x14ac:dyDescent="0.3">
      <c r="A22" s="58"/>
      <c r="B22" s="49"/>
      <c r="C22" s="190"/>
      <c r="D22" s="365" t="s">
        <v>552</v>
      </c>
      <c r="E22" s="351"/>
      <c r="F22" s="351"/>
      <c r="G22" s="351"/>
      <c r="H22" s="351"/>
      <c r="I22" s="351"/>
      <c r="J22" s="351"/>
      <c r="K22" s="351"/>
      <c r="L22" s="351"/>
      <c r="M22" s="351"/>
      <c r="N22" s="351"/>
      <c r="O22" s="351"/>
      <c r="P22" s="351"/>
      <c r="Q22" s="351"/>
      <c r="R22" s="351"/>
      <c r="S22" s="352"/>
      <c r="T22" s="191"/>
      <c r="U22" s="509"/>
      <c r="V22" s="50"/>
      <c r="W22" s="50"/>
      <c r="X22" s="91" t="s">
        <v>343</v>
      </c>
      <c r="Y22" s="299" t="s">
        <v>459</v>
      </c>
      <c r="Z22" s="162"/>
      <c r="AA22" s="95"/>
      <c r="AB22" s="158" t="s">
        <v>344</v>
      </c>
      <c r="AC22" s="299" t="s">
        <v>459</v>
      </c>
      <c r="AD22" s="89"/>
      <c r="AE22" s="49"/>
      <c r="AF22" s="58"/>
      <c r="AG22" s="509"/>
      <c r="AH22" s="58"/>
      <c r="AI22" s="58"/>
      <c r="AJ22" s="58"/>
      <c r="AK22" s="58"/>
      <c r="AL22" s="58"/>
      <c r="AM22" s="58"/>
      <c r="AN22" s="58"/>
      <c r="AO22" s="58"/>
      <c r="AP22" s="58"/>
      <c r="AQ22" s="58"/>
    </row>
    <row r="23" spans="1:43" s="14" customFormat="1" ht="19.5" customHeight="1" thickTop="1" x14ac:dyDescent="0.25">
      <c r="A23" s="58"/>
      <c r="B23" s="49"/>
      <c r="C23" s="182"/>
      <c r="D23" s="717" t="s">
        <v>67</v>
      </c>
      <c r="E23" s="719" t="s">
        <v>68</v>
      </c>
      <c r="F23" s="691" t="s">
        <v>69</v>
      </c>
      <c r="G23" s="692"/>
      <c r="H23" s="691" t="s">
        <v>70</v>
      </c>
      <c r="I23" s="692"/>
      <c r="J23" s="693" t="s">
        <v>71</v>
      </c>
      <c r="K23" s="710" t="s">
        <v>385</v>
      </c>
      <c r="L23" s="710" t="s">
        <v>386</v>
      </c>
      <c r="M23" s="710" t="s">
        <v>384</v>
      </c>
      <c r="N23" s="710" t="s">
        <v>387</v>
      </c>
      <c r="O23" s="710" t="s">
        <v>388</v>
      </c>
      <c r="P23" s="712" t="s">
        <v>73</v>
      </c>
      <c r="Q23" s="695" t="s">
        <v>389</v>
      </c>
      <c r="R23" s="697" t="s">
        <v>390</v>
      </c>
      <c r="S23" s="50"/>
      <c r="T23" s="183"/>
      <c r="U23" s="509"/>
      <c r="V23" s="50" t="s">
        <v>461</v>
      </c>
      <c r="W23" s="50"/>
      <c r="X23" s="291" t="s">
        <v>457</v>
      </c>
      <c r="Y23" s="594">
        <f>COUNTIFS('NANS Data'!$DE$2:$DE$51,"男",'NANS Data'!$DF$2:$DF$51,"A",'NANS Data'!$DH$2:$DH$51,"4")+COUNTIFS('NANS Data'!$DE$2:$DE$51,"男",'NANS Data'!$DF$2:$DF$51,"A",'NANS Data'!$DJ$2:$DJ$51,"4")</f>
        <v>0</v>
      </c>
      <c r="Z23" s="292"/>
      <c r="AA23" s="293"/>
      <c r="AB23" s="294" t="s">
        <v>457</v>
      </c>
      <c r="AC23" s="594">
        <f>COUNTIFS('NANS Data'!$DE$2:$DE$51,"女",'NANS Data'!$DF$2:$DF$51,"A",'NANS Data'!$DH$2:$DH$51,"4")+COUNTIFS('NANS Data'!$DE$2:$DE$51,"女",'NANS Data'!$DF$2:$DF$51,"A",'NANS Data'!$DJ$2:$DJ$51,"4")</f>
        <v>0</v>
      </c>
      <c r="AD23" s="292"/>
      <c r="AE23" s="58"/>
      <c r="AF23" s="49"/>
      <c r="AG23" s="509"/>
      <c r="AH23" s="58"/>
      <c r="AI23" s="58"/>
      <c r="AJ23" s="58"/>
      <c r="AK23" s="58"/>
      <c r="AL23" s="58"/>
      <c r="AM23" s="58"/>
      <c r="AN23" s="58"/>
      <c r="AO23" s="58"/>
      <c r="AP23" s="58"/>
      <c r="AQ23" s="58"/>
    </row>
    <row r="24" spans="1:43" s="14" customFormat="1" ht="19.5" customHeight="1" thickBot="1" x14ac:dyDescent="0.3">
      <c r="A24" s="58"/>
      <c r="B24" s="58"/>
      <c r="C24" s="182"/>
      <c r="D24" s="718"/>
      <c r="E24" s="720"/>
      <c r="F24" s="366" t="s">
        <v>79</v>
      </c>
      <c r="G24" s="366" t="s">
        <v>80</v>
      </c>
      <c r="H24" s="366" t="s">
        <v>81</v>
      </c>
      <c r="I24" s="366" t="s">
        <v>82</v>
      </c>
      <c r="J24" s="694"/>
      <c r="K24" s="711"/>
      <c r="L24" s="711"/>
      <c r="M24" s="711"/>
      <c r="N24" s="711"/>
      <c r="O24" s="711"/>
      <c r="P24" s="713"/>
      <c r="Q24" s="696"/>
      <c r="R24" s="698"/>
      <c r="S24" s="50"/>
      <c r="T24" s="183"/>
      <c r="U24" s="509"/>
      <c r="V24" s="50" t="s">
        <v>420</v>
      </c>
      <c r="W24" s="50"/>
      <c r="X24" s="295" t="s">
        <v>458</v>
      </c>
      <c r="Y24" s="595">
        <f>COUNTIFS('NANS Data'!$DE$2:$DE$51,"男",'NANS Data'!$DF$2:$DF$51,"B",'NANS Data'!$DH$2:$DH$51,"4")+COUNTIFS('NANS Data'!$DE$2:$DE$51,"男",'NANS Data'!$DF$2:$DF$51,"B",'NANS Data'!$DJ$2:$DJ$51,"4")</f>
        <v>0</v>
      </c>
      <c r="Z24" s="296"/>
      <c r="AA24" s="297"/>
      <c r="AB24" s="298" t="s">
        <v>458</v>
      </c>
      <c r="AC24" s="595">
        <f>COUNTIFS('NANS Data'!$DE$2:$DE$51,"女",'NANS Data'!$DF$2:$DF$51,"B",'NANS Data'!$DH$2:$DH$51,"4")+COUNTIFS('NANS Data'!$DE$2:$DE$51,"女",'NANS Data'!$DF$2:$DF$51,"B",'NANS Data'!$DJ$2:$DJ$51,"4")</f>
        <v>0</v>
      </c>
      <c r="AD24" s="296"/>
      <c r="AE24" s="58"/>
      <c r="AF24" s="49"/>
      <c r="AG24" s="509"/>
      <c r="AH24" s="58"/>
      <c r="AI24" s="58"/>
      <c r="AJ24" s="58"/>
      <c r="AK24" s="58"/>
      <c r="AL24" s="58"/>
      <c r="AM24" s="58"/>
      <c r="AN24" s="58"/>
      <c r="AO24" s="58"/>
      <c r="AP24" s="58"/>
      <c r="AQ24" s="58"/>
    </row>
    <row r="25" spans="1:43" s="14" customFormat="1" ht="19.5" customHeight="1" x14ac:dyDescent="0.25">
      <c r="A25" s="49"/>
      <c r="B25" s="58"/>
      <c r="C25" s="182"/>
      <c r="D25" s="62" t="s">
        <v>85</v>
      </c>
      <c r="E25" s="63" t="s">
        <v>86</v>
      </c>
      <c r="F25" s="64" t="s">
        <v>87</v>
      </c>
      <c r="G25" s="64" t="s">
        <v>88</v>
      </c>
      <c r="H25" s="64" t="s">
        <v>89</v>
      </c>
      <c r="I25" s="65" t="s">
        <v>90</v>
      </c>
      <c r="J25" s="66" t="s">
        <v>91</v>
      </c>
      <c r="K25" s="67" t="s">
        <v>92</v>
      </c>
      <c r="L25" s="68" t="s">
        <v>93</v>
      </c>
      <c r="M25" s="69" t="s">
        <v>94</v>
      </c>
      <c r="N25" s="70">
        <v>2001</v>
      </c>
      <c r="O25" s="70" t="s">
        <v>95</v>
      </c>
      <c r="P25" s="70" t="s">
        <v>96</v>
      </c>
      <c r="Q25" s="71" t="s">
        <v>14</v>
      </c>
      <c r="R25" s="72" t="s">
        <v>97</v>
      </c>
      <c r="S25" s="50"/>
      <c r="T25" s="183"/>
      <c r="U25" s="509"/>
      <c r="V25" s="50"/>
      <c r="W25" s="50"/>
      <c r="X25" s="50" t="s">
        <v>554</v>
      </c>
      <c r="Y25" s="51"/>
      <c r="Z25" s="50"/>
      <c r="AA25" s="49"/>
      <c r="AB25" s="49"/>
      <c r="AC25" s="49"/>
      <c r="AD25" s="49"/>
      <c r="AE25" s="58"/>
      <c r="AF25" s="49"/>
      <c r="AG25" s="509"/>
      <c r="AH25" s="58"/>
      <c r="AI25" s="58"/>
      <c r="AJ25" s="58"/>
      <c r="AK25" s="58"/>
      <c r="AL25" s="58"/>
      <c r="AM25" s="58"/>
      <c r="AN25" s="58"/>
      <c r="AO25" s="58"/>
      <c r="AP25" s="58"/>
      <c r="AQ25" s="58"/>
    </row>
    <row r="26" spans="1:43" ht="19.5" customHeight="1" thickBot="1" x14ac:dyDescent="0.3">
      <c r="A26" s="49"/>
      <c r="B26" s="58"/>
      <c r="C26" s="182"/>
      <c r="D26" s="73" t="s">
        <v>85</v>
      </c>
      <c r="E26" s="74">
        <v>4567</v>
      </c>
      <c r="F26" s="75" t="s">
        <v>105</v>
      </c>
      <c r="G26" s="75" t="s">
        <v>106</v>
      </c>
      <c r="H26" s="75" t="s">
        <v>107</v>
      </c>
      <c r="I26" s="76" t="s">
        <v>108</v>
      </c>
      <c r="J26" s="77" t="s">
        <v>109</v>
      </c>
      <c r="K26" s="78" t="s">
        <v>110</v>
      </c>
      <c r="L26" s="79" t="s">
        <v>111</v>
      </c>
      <c r="M26" s="80" t="s">
        <v>112</v>
      </c>
      <c r="N26" s="81">
        <v>1980</v>
      </c>
      <c r="O26" s="81" t="s">
        <v>113</v>
      </c>
      <c r="P26" s="81" t="s">
        <v>96</v>
      </c>
      <c r="Q26" s="80" t="s">
        <v>25</v>
      </c>
      <c r="R26" s="82" t="s">
        <v>115</v>
      </c>
      <c r="S26" s="50"/>
      <c r="T26" s="183"/>
      <c r="U26" s="50"/>
      <c r="V26" s="50"/>
      <c r="W26" s="50"/>
      <c r="X26" s="367"/>
      <c r="Y26" s="367"/>
      <c r="Z26" s="367"/>
      <c r="AA26" s="367"/>
      <c r="AB26" s="367"/>
      <c r="AC26" s="367"/>
      <c r="AD26" s="367"/>
      <c r="AE26" s="58"/>
      <c r="AF26" s="49"/>
      <c r="AG26" s="400"/>
      <c r="AH26" s="49"/>
      <c r="AI26" s="49"/>
      <c r="AJ26" s="49"/>
      <c r="AK26" s="49"/>
      <c r="AL26" s="49"/>
      <c r="AM26" s="49"/>
      <c r="AN26" s="49"/>
      <c r="AO26" s="49"/>
      <c r="AP26" s="49"/>
      <c r="AQ26" s="49"/>
    </row>
    <row r="27" spans="1:43" ht="19.5" customHeight="1" x14ac:dyDescent="0.25">
      <c r="A27" s="49"/>
      <c r="B27" s="58"/>
      <c r="C27" s="182"/>
      <c r="D27" s="179" t="s">
        <v>353</v>
      </c>
      <c r="E27" s="330">
        <v>1</v>
      </c>
      <c r="F27" s="708">
        <v>2</v>
      </c>
      <c r="G27" s="709"/>
      <c r="H27" s="708">
        <v>3</v>
      </c>
      <c r="I27" s="709"/>
      <c r="J27" s="330">
        <v>4</v>
      </c>
      <c r="K27" s="330">
        <v>5</v>
      </c>
      <c r="L27" s="330">
        <v>6</v>
      </c>
      <c r="M27" s="330">
        <v>7</v>
      </c>
      <c r="N27" s="330">
        <v>8</v>
      </c>
      <c r="O27" s="330">
        <v>9</v>
      </c>
      <c r="P27" s="330">
        <v>10</v>
      </c>
      <c r="Q27" s="330">
        <v>11</v>
      </c>
      <c r="R27" s="331">
        <v>12</v>
      </c>
      <c r="S27" s="50"/>
      <c r="T27" s="183"/>
      <c r="U27" s="509"/>
      <c r="V27" s="50"/>
      <c r="W27" s="50"/>
      <c r="X27" s="95" t="s">
        <v>334</v>
      </c>
      <c r="Y27" s="96"/>
      <c r="Z27" s="97"/>
      <c r="AA27" s="90"/>
      <c r="AB27" s="90"/>
      <c r="AC27" s="90"/>
      <c r="AD27" s="90"/>
      <c r="AE27" s="58"/>
      <c r="AF27" s="49"/>
      <c r="AG27" s="400"/>
      <c r="AH27" s="49"/>
      <c r="AI27" s="49"/>
      <c r="AJ27" s="49"/>
      <c r="AK27" s="49"/>
      <c r="AL27" s="49"/>
      <c r="AM27" s="49"/>
      <c r="AN27" s="49"/>
      <c r="AO27" s="49"/>
      <c r="AP27" s="49"/>
      <c r="AQ27" s="49"/>
    </row>
    <row r="28" spans="1:43" ht="19.5" customHeight="1" x14ac:dyDescent="0.25">
      <c r="A28" s="49"/>
      <c r="B28" s="58"/>
      <c r="C28" s="182"/>
      <c r="D28" s="353" t="s">
        <v>354</v>
      </c>
      <c r="E28" s="354" t="s">
        <v>393</v>
      </c>
      <c r="F28" s="354"/>
      <c r="G28" s="354"/>
      <c r="H28" s="354"/>
      <c r="I28" s="354"/>
      <c r="J28" s="354"/>
      <c r="K28" s="354"/>
      <c r="L28" s="354"/>
      <c r="M28" s="354"/>
      <c r="N28" s="354"/>
      <c r="O28" s="354"/>
      <c r="P28" s="354"/>
      <c r="Q28" s="354"/>
      <c r="R28" s="354"/>
      <c r="S28" s="355"/>
      <c r="T28" s="356"/>
      <c r="U28" s="509"/>
      <c r="V28" s="50"/>
      <c r="W28" s="50"/>
      <c r="X28" s="98" t="s">
        <v>335</v>
      </c>
      <c r="Y28" s="687">
        <f>IF($Y$11="","",(Y10*1000+Y11*700))+(Y23*2000)+(Y24*1500)</f>
        <v>0</v>
      </c>
      <c r="Z28" s="688"/>
      <c r="AA28" s="86"/>
      <c r="AB28" s="689"/>
      <c r="AC28" s="684"/>
      <c r="AD28" s="684"/>
      <c r="AE28" s="49"/>
      <c r="AF28" s="58"/>
      <c r="AG28" s="400"/>
      <c r="AH28" s="49"/>
      <c r="AI28" s="49"/>
      <c r="AJ28" s="49"/>
      <c r="AK28" s="49"/>
      <c r="AL28" s="49"/>
      <c r="AM28" s="49"/>
      <c r="AN28" s="49"/>
      <c r="AO28" s="49"/>
      <c r="AP28" s="49"/>
      <c r="AQ28" s="49"/>
    </row>
    <row r="29" spans="1:43" ht="19.5" customHeight="1" x14ac:dyDescent="0.25">
      <c r="A29" s="49"/>
      <c r="B29" s="49"/>
      <c r="C29" s="182"/>
      <c r="D29" s="357" t="s">
        <v>355</v>
      </c>
      <c r="E29" s="358" t="s">
        <v>348</v>
      </c>
      <c r="F29" s="358"/>
      <c r="G29" s="358"/>
      <c r="H29" s="358"/>
      <c r="I29" s="358"/>
      <c r="J29" s="358"/>
      <c r="K29" s="358"/>
      <c r="L29" s="358"/>
      <c r="M29" s="358"/>
      <c r="N29" s="358"/>
      <c r="O29" s="358"/>
      <c r="P29" s="358"/>
      <c r="Q29" s="358"/>
      <c r="R29" s="358"/>
      <c r="S29" s="359"/>
      <c r="T29" s="356"/>
      <c r="U29" s="509"/>
      <c r="V29" s="50"/>
      <c r="W29" s="50"/>
      <c r="X29" s="99" t="s">
        <v>336</v>
      </c>
      <c r="Y29" s="699">
        <f>IF($AC$12="","",(AC10*1000+AC11*700))+(AC23*2000)+(AC24*1500)</f>
        <v>0</v>
      </c>
      <c r="Z29" s="700"/>
      <c r="AA29" s="636"/>
      <c r="AB29" s="690"/>
      <c r="AC29" s="684"/>
      <c r="AD29" s="684"/>
      <c r="AE29" s="49"/>
      <c r="AF29" s="58"/>
      <c r="AG29" s="400"/>
      <c r="AH29" s="49"/>
      <c r="AI29" s="49"/>
      <c r="AJ29" s="49"/>
      <c r="AK29" s="49"/>
      <c r="AL29" s="49"/>
      <c r="AM29" s="49"/>
      <c r="AN29" s="49"/>
      <c r="AO29" s="49"/>
      <c r="AP29" s="49"/>
      <c r="AQ29" s="49"/>
    </row>
    <row r="30" spans="1:43" ht="19.5" customHeight="1" x14ac:dyDescent="0.25">
      <c r="A30" s="49"/>
      <c r="B30" s="49"/>
      <c r="C30" s="182"/>
      <c r="D30" s="357" t="s">
        <v>356</v>
      </c>
      <c r="E30" s="358" t="s">
        <v>377</v>
      </c>
      <c r="F30" s="358"/>
      <c r="G30" s="358"/>
      <c r="H30" s="358"/>
      <c r="I30" s="358"/>
      <c r="J30" s="358"/>
      <c r="K30" s="360"/>
      <c r="L30" s="361"/>
      <c r="M30" s="358"/>
      <c r="N30" s="358"/>
      <c r="O30" s="358"/>
      <c r="P30" s="358"/>
      <c r="Q30" s="358"/>
      <c r="R30" s="358"/>
      <c r="S30" s="359"/>
      <c r="T30" s="356"/>
      <c r="U30" s="50"/>
      <c r="V30" s="50"/>
      <c r="W30" s="50"/>
      <c r="X30" s="100" t="s">
        <v>337</v>
      </c>
      <c r="Y30" s="685">
        <f>SUM(Y28:Z29)</f>
        <v>0</v>
      </c>
      <c r="Z30" s="686"/>
      <c r="AA30" s="86"/>
      <c r="AB30" s="637"/>
      <c r="AC30" s="683"/>
      <c r="AD30" s="683"/>
      <c r="AE30" s="49"/>
      <c r="AF30" s="58"/>
      <c r="AG30" s="400"/>
      <c r="AH30" s="49"/>
      <c r="AI30" s="49"/>
      <c r="AJ30" s="49"/>
      <c r="AK30" s="49"/>
      <c r="AL30" s="49"/>
      <c r="AM30" s="49"/>
      <c r="AN30" s="49"/>
      <c r="AO30" s="49"/>
      <c r="AP30" s="49"/>
      <c r="AQ30" s="49"/>
    </row>
    <row r="31" spans="1:43" ht="19.5" customHeight="1" x14ac:dyDescent="0.25">
      <c r="A31" s="49"/>
      <c r="B31" s="49"/>
      <c r="C31" s="182"/>
      <c r="D31" s="357" t="s">
        <v>357</v>
      </c>
      <c r="E31" s="358" t="s">
        <v>349</v>
      </c>
      <c r="F31" s="358"/>
      <c r="G31" s="358"/>
      <c r="H31" s="358"/>
      <c r="I31" s="358"/>
      <c r="J31" s="358"/>
      <c r="K31" s="360"/>
      <c r="L31" s="361"/>
      <c r="M31" s="358"/>
      <c r="N31" s="358"/>
      <c r="O31" s="358"/>
      <c r="P31" s="358"/>
      <c r="Q31" s="358"/>
      <c r="R31" s="358"/>
      <c r="S31" s="359"/>
      <c r="T31" s="356"/>
      <c r="U31" s="50"/>
      <c r="V31" s="50"/>
      <c r="W31" s="50"/>
      <c r="X31" s="50"/>
      <c r="Y31" s="51"/>
      <c r="Z31" s="50"/>
      <c r="AA31" s="49"/>
      <c r="AB31" s="49"/>
      <c r="AC31" s="49"/>
      <c r="AD31" s="49"/>
      <c r="AE31" s="49"/>
      <c r="AF31" s="58"/>
      <c r="AG31" s="527"/>
      <c r="AH31" s="285"/>
      <c r="AI31" s="285"/>
      <c r="AJ31" s="49"/>
      <c r="AK31" s="49"/>
      <c r="AL31" s="49"/>
      <c r="AM31" s="49"/>
      <c r="AN31" s="49"/>
      <c r="AO31" s="49"/>
      <c r="AP31" s="49"/>
      <c r="AQ31" s="49"/>
    </row>
    <row r="32" spans="1:43" ht="19.5" customHeight="1" x14ac:dyDescent="0.25">
      <c r="A32" s="49"/>
      <c r="B32" s="49"/>
      <c r="C32" s="182"/>
      <c r="D32" s="357" t="s">
        <v>358</v>
      </c>
      <c r="E32" s="358" t="s">
        <v>350</v>
      </c>
      <c r="F32" s="358"/>
      <c r="G32" s="358"/>
      <c r="H32" s="358"/>
      <c r="I32" s="358"/>
      <c r="J32" s="358"/>
      <c r="K32" s="360"/>
      <c r="L32" s="361"/>
      <c r="M32" s="358"/>
      <c r="N32" s="358"/>
      <c r="O32" s="358"/>
      <c r="P32" s="358"/>
      <c r="Q32" s="358"/>
      <c r="R32" s="358"/>
      <c r="S32" s="359"/>
      <c r="T32" s="356"/>
      <c r="U32" s="50"/>
      <c r="V32" s="50"/>
      <c r="W32" s="50"/>
      <c r="X32" s="50"/>
      <c r="Y32" s="51"/>
      <c r="Z32" s="50"/>
      <c r="AA32" s="90"/>
      <c r="AB32" s="638"/>
      <c r="AC32" s="684"/>
      <c r="AD32" s="684"/>
      <c r="AE32" s="49"/>
      <c r="AF32" s="58"/>
      <c r="AG32" s="527"/>
      <c r="AH32" s="285"/>
      <c r="AI32" s="285"/>
      <c r="AJ32" s="285"/>
      <c r="AK32" s="49"/>
      <c r="AL32" s="49"/>
      <c r="AM32" s="49"/>
      <c r="AN32" s="49"/>
      <c r="AO32" s="49"/>
      <c r="AP32" s="49"/>
      <c r="AQ32" s="49"/>
    </row>
    <row r="33" spans="1:43" ht="19.5" customHeight="1" x14ac:dyDescent="0.25">
      <c r="A33" s="49"/>
      <c r="B33" s="49"/>
      <c r="C33" s="182"/>
      <c r="D33" s="357" t="s">
        <v>359</v>
      </c>
      <c r="E33" s="358" t="s">
        <v>382</v>
      </c>
      <c r="F33" s="358"/>
      <c r="G33" s="358"/>
      <c r="H33" s="358"/>
      <c r="I33" s="358"/>
      <c r="J33" s="358"/>
      <c r="K33" s="360"/>
      <c r="L33" s="361"/>
      <c r="M33" s="358"/>
      <c r="N33" s="358"/>
      <c r="O33" s="358"/>
      <c r="P33" s="358"/>
      <c r="Q33" s="358"/>
      <c r="R33" s="358"/>
      <c r="S33" s="359"/>
      <c r="T33" s="356"/>
      <c r="U33" s="50"/>
      <c r="V33" s="50"/>
      <c r="W33" s="50"/>
      <c r="X33" s="50"/>
      <c r="Y33" s="51"/>
      <c r="Z33" s="50"/>
      <c r="AA33" s="49"/>
      <c r="AB33" s="49"/>
      <c r="AC33" s="49"/>
      <c r="AD33" s="49"/>
      <c r="AE33" s="90"/>
      <c r="AF33" s="49"/>
      <c r="AG33" s="527"/>
      <c r="AH33" s="285"/>
      <c r="AI33" s="285"/>
      <c r="AJ33" s="285"/>
      <c r="AK33" s="49"/>
      <c r="AL33" s="49"/>
      <c r="AM33" s="49"/>
      <c r="AN33" s="49"/>
      <c r="AO33" s="49"/>
      <c r="AP33" s="49"/>
      <c r="AQ33" s="49"/>
    </row>
    <row r="34" spans="1:43" ht="19.5" customHeight="1" x14ac:dyDescent="0.25">
      <c r="A34" s="49"/>
      <c r="B34" s="49"/>
      <c r="C34" s="182"/>
      <c r="D34" s="357" t="s">
        <v>360</v>
      </c>
      <c r="E34" s="358" t="s">
        <v>382</v>
      </c>
      <c r="F34" s="358"/>
      <c r="G34" s="358"/>
      <c r="H34" s="358"/>
      <c r="I34" s="358"/>
      <c r="J34" s="358"/>
      <c r="K34" s="358"/>
      <c r="L34" s="358"/>
      <c r="M34" s="358"/>
      <c r="N34" s="358"/>
      <c r="O34" s="358"/>
      <c r="P34" s="358"/>
      <c r="Q34" s="358"/>
      <c r="R34" s="358"/>
      <c r="S34" s="510"/>
      <c r="T34" s="356"/>
      <c r="U34" s="50"/>
      <c r="V34" s="50"/>
      <c r="W34" s="50"/>
      <c r="X34" s="50"/>
      <c r="Y34" s="51"/>
      <c r="Z34" s="50"/>
      <c r="AA34" s="49"/>
      <c r="AB34" s="49"/>
      <c r="AC34" s="49"/>
      <c r="AD34" s="49"/>
      <c r="AE34" s="90"/>
      <c r="AF34" s="49"/>
      <c r="AG34" s="527"/>
      <c r="AH34" s="285"/>
      <c r="AI34" s="285"/>
      <c r="AJ34" s="49"/>
      <c r="AK34" s="49"/>
      <c r="AL34" s="49"/>
      <c r="AM34" s="49"/>
      <c r="AN34" s="49"/>
      <c r="AO34" s="49"/>
      <c r="AP34" s="49"/>
      <c r="AQ34" s="49"/>
    </row>
    <row r="35" spans="1:43" ht="19.5" customHeight="1" x14ac:dyDescent="0.25">
      <c r="A35" s="49"/>
      <c r="B35" s="49"/>
      <c r="C35" s="182"/>
      <c r="D35" s="357" t="s">
        <v>361</v>
      </c>
      <c r="E35" s="358" t="s">
        <v>350</v>
      </c>
      <c r="F35" s="358"/>
      <c r="G35" s="358"/>
      <c r="H35" s="358"/>
      <c r="I35" s="358"/>
      <c r="J35" s="358"/>
      <c r="K35" s="358"/>
      <c r="L35" s="358"/>
      <c r="M35" s="358"/>
      <c r="N35" s="358"/>
      <c r="O35" s="358"/>
      <c r="P35" s="358"/>
      <c r="Q35" s="358"/>
      <c r="R35" s="358"/>
      <c r="S35" s="510"/>
      <c r="T35" s="356"/>
      <c r="U35" s="50"/>
      <c r="V35" s="50"/>
      <c r="W35" s="50"/>
      <c r="X35" s="50"/>
      <c r="Y35" s="51"/>
      <c r="Z35" s="50"/>
      <c r="AA35" s="49"/>
      <c r="AB35" s="49"/>
      <c r="AC35" s="49"/>
      <c r="AD35" s="49"/>
      <c r="AE35" s="90"/>
      <c r="AF35" s="49"/>
      <c r="AG35" s="509"/>
      <c r="AH35" s="49"/>
      <c r="AI35" s="49"/>
      <c r="AJ35" s="49"/>
      <c r="AK35" s="49"/>
      <c r="AL35" s="49"/>
      <c r="AM35" s="49"/>
      <c r="AN35" s="49"/>
      <c r="AO35" s="49"/>
      <c r="AP35" s="49"/>
      <c r="AQ35" s="49"/>
    </row>
    <row r="36" spans="1:43" ht="19.5" customHeight="1" x14ac:dyDescent="0.25">
      <c r="A36" s="49"/>
      <c r="B36" s="49"/>
      <c r="C36" s="182"/>
      <c r="D36" s="357" t="s">
        <v>362</v>
      </c>
      <c r="E36" s="358" t="s">
        <v>350</v>
      </c>
      <c r="F36" s="358"/>
      <c r="G36" s="358"/>
      <c r="H36" s="358"/>
      <c r="I36" s="358"/>
      <c r="J36" s="358"/>
      <c r="K36" s="358"/>
      <c r="L36" s="358"/>
      <c r="M36" s="358"/>
      <c r="N36" s="358"/>
      <c r="O36" s="358"/>
      <c r="P36" s="358"/>
      <c r="Q36" s="358"/>
      <c r="R36" s="358"/>
      <c r="S36" s="510"/>
      <c r="T36" s="356"/>
      <c r="U36" s="50"/>
      <c r="V36" s="50"/>
      <c r="W36" s="50"/>
      <c r="X36" s="50"/>
      <c r="Y36" s="51"/>
      <c r="Z36" s="50"/>
      <c r="AA36" s="49"/>
      <c r="AB36" s="49"/>
      <c r="AC36" s="49"/>
      <c r="AD36" s="49"/>
      <c r="AE36" s="90"/>
      <c r="AF36" s="49"/>
      <c r="AG36" s="400"/>
      <c r="AH36" s="49"/>
      <c r="AI36" s="49"/>
      <c r="AJ36" s="49"/>
      <c r="AK36" s="49"/>
      <c r="AL36" s="49"/>
      <c r="AM36" s="49"/>
      <c r="AN36" s="49"/>
      <c r="AO36" s="49"/>
      <c r="AP36" s="49"/>
      <c r="AQ36" s="49"/>
    </row>
    <row r="37" spans="1:43" ht="19.5" customHeight="1" x14ac:dyDescent="0.25">
      <c r="A37" s="49"/>
      <c r="B37" s="49"/>
      <c r="C37" s="182"/>
      <c r="D37" s="357" t="s">
        <v>363</v>
      </c>
      <c r="E37" s="358" t="s">
        <v>350</v>
      </c>
      <c r="F37" s="358"/>
      <c r="G37" s="358"/>
      <c r="H37" s="358"/>
      <c r="I37" s="358"/>
      <c r="J37" s="358"/>
      <c r="K37" s="358"/>
      <c r="L37" s="358"/>
      <c r="M37" s="358"/>
      <c r="N37" s="358"/>
      <c r="O37" s="358"/>
      <c r="P37" s="358"/>
      <c r="Q37" s="358"/>
      <c r="R37" s="358"/>
      <c r="S37" s="510"/>
      <c r="T37" s="356"/>
      <c r="U37" s="50"/>
      <c r="V37" s="50"/>
      <c r="W37" s="50"/>
      <c r="X37" s="50"/>
      <c r="Y37" s="51"/>
      <c r="Z37" s="50"/>
      <c r="AA37" s="49"/>
      <c r="AB37" s="49"/>
      <c r="AC37" s="49"/>
      <c r="AD37" s="49"/>
      <c r="AE37" s="90"/>
      <c r="AF37" s="49"/>
      <c r="AG37" s="400"/>
      <c r="AH37" s="49"/>
      <c r="AI37" s="49"/>
      <c r="AJ37" s="49"/>
      <c r="AK37" s="49"/>
      <c r="AL37" s="49"/>
      <c r="AM37" s="49"/>
      <c r="AN37" s="49"/>
      <c r="AO37" s="49"/>
      <c r="AP37" s="49"/>
      <c r="AQ37" s="49"/>
    </row>
    <row r="38" spans="1:43" ht="19.5" customHeight="1" x14ac:dyDescent="0.25">
      <c r="A38" s="49"/>
      <c r="B38" s="49"/>
      <c r="C38" s="208"/>
      <c r="D38" s="357" t="s">
        <v>364</v>
      </c>
      <c r="E38" s="358" t="s">
        <v>351</v>
      </c>
      <c r="F38" s="358"/>
      <c r="G38" s="358"/>
      <c r="H38" s="358"/>
      <c r="I38" s="358"/>
      <c r="J38" s="358"/>
      <c r="K38" s="358"/>
      <c r="L38" s="358"/>
      <c r="M38" s="358"/>
      <c r="N38" s="358"/>
      <c r="O38" s="358"/>
      <c r="P38" s="358"/>
      <c r="Q38" s="358"/>
      <c r="R38" s="358"/>
      <c r="S38" s="510"/>
      <c r="T38" s="356"/>
      <c r="U38" s="50"/>
      <c r="V38" s="50"/>
      <c r="W38" s="50"/>
      <c r="X38" s="50"/>
      <c r="Y38" s="51"/>
      <c r="Z38" s="50"/>
      <c r="AA38" s="49"/>
      <c r="AB38" s="49"/>
      <c r="AC38" s="49"/>
      <c r="AD38" s="49"/>
      <c r="AE38" s="90"/>
      <c r="AF38" s="49"/>
      <c r="AG38" s="400"/>
      <c r="AH38" s="49"/>
      <c r="AI38" s="49"/>
      <c r="AJ38" s="49"/>
      <c r="AK38" s="49"/>
      <c r="AL38" s="49"/>
      <c r="AM38" s="49"/>
      <c r="AN38" s="49"/>
      <c r="AO38" s="49"/>
      <c r="AP38" s="49"/>
      <c r="AQ38" s="49"/>
    </row>
    <row r="39" spans="1:43" ht="19.5" customHeight="1" x14ac:dyDescent="0.25">
      <c r="A39" s="49"/>
      <c r="B39" s="49"/>
      <c r="C39" s="208"/>
      <c r="D39" s="357" t="s">
        <v>365</v>
      </c>
      <c r="E39" s="358" t="s">
        <v>381</v>
      </c>
      <c r="F39" s="358"/>
      <c r="G39" s="358"/>
      <c r="H39" s="358"/>
      <c r="I39" s="358"/>
      <c r="J39" s="358"/>
      <c r="K39" s="358"/>
      <c r="L39" s="358"/>
      <c r="M39" s="358"/>
      <c r="N39" s="358"/>
      <c r="O39" s="358"/>
      <c r="P39" s="358"/>
      <c r="Q39" s="358"/>
      <c r="R39" s="358"/>
      <c r="S39" s="510"/>
      <c r="T39" s="356"/>
      <c r="U39" s="50"/>
      <c r="V39" s="50"/>
      <c r="W39" s="50"/>
      <c r="X39" s="50"/>
      <c r="Y39" s="51"/>
      <c r="Z39" s="50"/>
      <c r="AA39" s="49"/>
      <c r="AB39" s="49"/>
      <c r="AC39" s="49"/>
      <c r="AD39" s="49"/>
      <c r="AE39" s="90"/>
      <c r="AF39" s="49"/>
      <c r="AG39" s="400"/>
      <c r="AH39" s="49"/>
      <c r="AI39" s="49"/>
      <c r="AJ39" s="49"/>
      <c r="AK39" s="49"/>
      <c r="AL39" s="49"/>
      <c r="AM39" s="49"/>
      <c r="AN39" s="49"/>
      <c r="AO39" s="49"/>
      <c r="AP39" s="49"/>
      <c r="AQ39" s="49"/>
    </row>
    <row r="40" spans="1:43" ht="19.5" customHeight="1" x14ac:dyDescent="0.25">
      <c r="A40" s="49"/>
      <c r="B40" s="49"/>
      <c r="C40" s="182"/>
      <c r="D40" s="362" t="s">
        <v>366</v>
      </c>
      <c r="E40" s="379" t="s">
        <v>380</v>
      </c>
      <c r="F40" s="379"/>
      <c r="G40" s="379"/>
      <c r="H40" s="379"/>
      <c r="I40" s="379"/>
      <c r="J40" s="379"/>
      <c r="K40" s="379"/>
      <c r="L40" s="379"/>
      <c r="M40" s="379"/>
      <c r="N40" s="379"/>
      <c r="O40" s="379"/>
      <c r="P40" s="379"/>
      <c r="Q40" s="379"/>
      <c r="R40" s="379"/>
      <c r="S40" s="511"/>
      <c r="T40" s="356"/>
      <c r="U40" s="50"/>
      <c r="V40" s="50"/>
      <c r="W40" s="50"/>
      <c r="X40" s="50"/>
      <c r="Y40" s="51"/>
      <c r="Z40" s="50"/>
      <c r="AA40" s="49"/>
      <c r="AB40" s="49"/>
      <c r="AC40" s="49"/>
      <c r="AD40" s="49"/>
      <c r="AE40" s="90"/>
      <c r="AF40" s="49"/>
      <c r="AG40" s="400"/>
      <c r="AH40" s="49"/>
      <c r="AI40" s="49"/>
      <c r="AJ40" s="49"/>
      <c r="AK40" s="49"/>
      <c r="AL40" s="49"/>
      <c r="AM40" s="49"/>
      <c r="AN40" s="49"/>
      <c r="AO40" s="49"/>
      <c r="AP40" s="49"/>
      <c r="AQ40" s="49"/>
    </row>
    <row r="41" spans="1:43" ht="9" customHeight="1" x14ac:dyDescent="0.25">
      <c r="A41" s="49"/>
      <c r="B41" s="49"/>
      <c r="C41" s="182"/>
      <c r="D41" s="49"/>
      <c r="E41" s="49"/>
      <c r="F41" s="49"/>
      <c r="G41" s="49"/>
      <c r="H41" s="49"/>
      <c r="I41" s="49"/>
      <c r="J41" s="49"/>
      <c r="K41" s="49"/>
      <c r="L41" s="49"/>
      <c r="M41" s="49"/>
      <c r="N41" s="49"/>
      <c r="O41" s="49"/>
      <c r="P41" s="49"/>
      <c r="Q41" s="49"/>
      <c r="R41" s="49"/>
      <c r="S41" s="400"/>
      <c r="T41" s="183"/>
      <c r="U41" s="50"/>
      <c r="V41" s="50"/>
      <c r="W41" s="50"/>
      <c r="X41" s="50"/>
      <c r="Y41" s="51"/>
      <c r="Z41" s="50"/>
      <c r="AA41" s="49"/>
      <c r="AB41" s="49"/>
      <c r="AC41" s="49"/>
      <c r="AD41" s="49"/>
      <c r="AE41" s="90"/>
      <c r="AF41" s="49"/>
      <c r="AG41" s="400"/>
      <c r="AH41" s="49"/>
      <c r="AI41" s="49"/>
      <c r="AJ41" s="49"/>
      <c r="AK41" s="49"/>
      <c r="AL41" s="49"/>
      <c r="AM41" s="49"/>
      <c r="AN41" s="49"/>
      <c r="AO41" s="49"/>
      <c r="AP41" s="49"/>
      <c r="AQ41" s="49"/>
    </row>
    <row r="42" spans="1:43" ht="19.5" customHeight="1" x14ac:dyDescent="0.25">
      <c r="A42" s="49"/>
      <c r="B42" s="49"/>
      <c r="C42" s="182"/>
      <c r="D42" s="49"/>
      <c r="E42" s="49"/>
      <c r="F42" s="49"/>
      <c r="G42" s="49"/>
      <c r="H42" s="49"/>
      <c r="I42" s="49"/>
      <c r="J42" s="49"/>
      <c r="K42" s="49"/>
      <c r="L42" s="49"/>
      <c r="M42" s="49"/>
      <c r="N42" s="49"/>
      <c r="O42" s="49"/>
      <c r="P42" s="49"/>
      <c r="Q42" s="49"/>
      <c r="R42" s="49"/>
      <c r="S42" s="400"/>
      <c r="T42" s="183"/>
      <c r="U42" s="50"/>
      <c r="V42" s="50"/>
      <c r="W42" s="50"/>
      <c r="X42" s="50"/>
      <c r="Y42" s="51"/>
      <c r="Z42" s="50"/>
      <c r="AA42" s="49"/>
      <c r="AB42" s="49"/>
      <c r="AC42" s="49"/>
      <c r="AD42" s="49"/>
      <c r="AE42" s="90"/>
      <c r="AF42" s="49"/>
      <c r="AG42" s="400"/>
      <c r="AH42" s="49"/>
      <c r="AI42" s="49"/>
      <c r="AJ42" s="49"/>
      <c r="AK42" s="49"/>
      <c r="AL42" s="49"/>
      <c r="AM42" s="49"/>
      <c r="AN42" s="49"/>
      <c r="AO42" s="49"/>
      <c r="AP42" s="49"/>
      <c r="AQ42" s="49"/>
    </row>
    <row r="43" spans="1:43" ht="19.5" customHeight="1" x14ac:dyDescent="0.25">
      <c r="A43" s="49"/>
      <c r="B43" s="49"/>
      <c r="C43" s="182"/>
      <c r="D43" s="49"/>
      <c r="E43" s="49"/>
      <c r="F43" s="49"/>
      <c r="G43" s="49"/>
      <c r="H43" s="49"/>
      <c r="I43" s="49"/>
      <c r="J43" s="49"/>
      <c r="K43" s="49"/>
      <c r="L43" s="49"/>
      <c r="M43" s="49"/>
      <c r="N43" s="49"/>
      <c r="O43" s="49"/>
      <c r="P43" s="49"/>
      <c r="Q43" s="49"/>
      <c r="R43" s="49"/>
      <c r="S43" s="400"/>
      <c r="T43" s="183"/>
      <c r="U43" s="50"/>
      <c r="V43" s="50"/>
      <c r="W43" s="50"/>
      <c r="X43" s="50"/>
      <c r="Y43" s="51"/>
      <c r="Z43" s="50"/>
      <c r="AA43" s="49"/>
      <c r="AB43" s="49"/>
      <c r="AC43" s="49"/>
      <c r="AD43" s="49"/>
      <c r="AE43" s="90"/>
      <c r="AF43" s="90"/>
      <c r="AG43" s="400"/>
      <c r="AH43" s="49"/>
      <c r="AI43" s="49"/>
      <c r="AJ43" s="49"/>
      <c r="AK43" s="49"/>
      <c r="AL43" s="49"/>
      <c r="AM43" s="49"/>
      <c r="AN43" s="49"/>
      <c r="AO43" s="49"/>
      <c r="AP43" s="49"/>
      <c r="AQ43" s="49"/>
    </row>
    <row r="44" spans="1:43" ht="19.5" customHeight="1" x14ac:dyDescent="0.25">
      <c r="A44" s="49"/>
      <c r="B44" s="49"/>
      <c r="C44" s="182"/>
      <c r="D44" s="49"/>
      <c r="E44" s="49"/>
      <c r="F44" s="49"/>
      <c r="G44" s="49"/>
      <c r="H44" s="49"/>
      <c r="I44" s="49"/>
      <c r="J44" s="49"/>
      <c r="K44" s="49"/>
      <c r="L44" s="49"/>
      <c r="M44" s="49"/>
      <c r="N44" s="49"/>
      <c r="O44" s="49"/>
      <c r="P44" s="49"/>
      <c r="Q44" s="49"/>
      <c r="R44" s="49"/>
      <c r="S44" s="400"/>
      <c r="T44" s="183"/>
      <c r="U44" s="50"/>
      <c r="V44" s="50"/>
      <c r="W44" s="50"/>
      <c r="X44" s="50"/>
      <c r="Y44" s="51"/>
      <c r="Z44" s="50"/>
      <c r="AA44" s="49"/>
      <c r="AB44" s="49"/>
      <c r="AC44" s="49"/>
      <c r="AD44" s="49"/>
      <c r="AE44" s="49"/>
      <c r="AF44" s="90"/>
      <c r="AG44" s="400"/>
      <c r="AH44" s="49"/>
      <c r="AI44" s="49"/>
      <c r="AJ44" s="49"/>
      <c r="AK44" s="49"/>
      <c r="AL44" s="49"/>
      <c r="AM44" s="49"/>
      <c r="AN44" s="49"/>
      <c r="AO44" s="49"/>
      <c r="AP44" s="49"/>
      <c r="AQ44" s="49"/>
    </row>
    <row r="45" spans="1:43" ht="19.5" customHeight="1" x14ac:dyDescent="0.25">
      <c r="A45" s="49"/>
      <c r="B45" s="49"/>
      <c r="C45" s="182"/>
      <c r="D45" s="49"/>
      <c r="E45" s="49"/>
      <c r="F45" s="49"/>
      <c r="G45" s="49"/>
      <c r="H45" s="49"/>
      <c r="I45" s="49"/>
      <c r="J45" s="49"/>
      <c r="K45" s="49"/>
      <c r="L45" s="49"/>
      <c r="M45" s="49"/>
      <c r="N45" s="49"/>
      <c r="O45" s="49"/>
      <c r="P45" s="49"/>
      <c r="Q45" s="49"/>
      <c r="R45" s="49"/>
      <c r="S45" s="400"/>
      <c r="T45" s="183"/>
      <c r="U45" s="50"/>
      <c r="V45" s="50"/>
      <c r="W45" s="50"/>
      <c r="X45" s="50"/>
      <c r="Y45" s="51"/>
      <c r="Z45" s="50"/>
      <c r="AA45" s="90"/>
      <c r="AB45" s="90"/>
      <c r="AC45" s="90"/>
      <c r="AD45" s="90"/>
      <c r="AE45" s="49"/>
      <c r="AF45" s="90"/>
      <c r="AG45" s="400"/>
      <c r="AH45" s="49"/>
      <c r="AI45" s="49"/>
      <c r="AJ45" s="49"/>
      <c r="AK45" s="49"/>
      <c r="AL45" s="49"/>
      <c r="AM45" s="49"/>
      <c r="AN45" s="49"/>
      <c r="AO45" s="49"/>
      <c r="AP45" s="49"/>
      <c r="AQ45" s="49"/>
    </row>
    <row r="46" spans="1:43" ht="8.15" customHeight="1" x14ac:dyDescent="0.25">
      <c r="A46" s="49"/>
      <c r="B46" s="49"/>
      <c r="C46" s="182"/>
      <c r="D46" s="49"/>
      <c r="E46" s="49"/>
      <c r="F46" s="49"/>
      <c r="G46" s="49"/>
      <c r="H46" s="49"/>
      <c r="I46" s="49"/>
      <c r="J46" s="49"/>
      <c r="K46" s="49"/>
      <c r="L46" s="49"/>
      <c r="M46" s="49"/>
      <c r="N46" s="49"/>
      <c r="O46" s="49"/>
      <c r="P46" s="49"/>
      <c r="Q46" s="49"/>
      <c r="R46" s="49"/>
      <c r="S46" s="400"/>
      <c r="T46" s="183"/>
      <c r="U46" s="50"/>
      <c r="V46" s="50"/>
      <c r="W46" s="50"/>
      <c r="X46" s="86"/>
      <c r="Y46" s="94"/>
      <c r="Z46" s="86"/>
      <c r="AA46" s="90"/>
      <c r="AB46" s="90"/>
      <c r="AC46" s="90"/>
      <c r="AD46" s="90"/>
      <c r="AE46" s="49"/>
      <c r="AF46" s="90"/>
      <c r="AG46" s="400"/>
      <c r="AH46" s="49"/>
      <c r="AI46" s="49"/>
      <c r="AJ46" s="49"/>
      <c r="AK46" s="49"/>
      <c r="AL46" s="49"/>
      <c r="AM46" s="49"/>
      <c r="AN46" s="49"/>
      <c r="AO46" s="49"/>
      <c r="AP46" s="49"/>
      <c r="AQ46" s="49"/>
    </row>
    <row r="47" spans="1:43" ht="19.5" customHeight="1" x14ac:dyDescent="0.25">
      <c r="A47" s="49"/>
      <c r="B47" s="49"/>
      <c r="C47" s="182"/>
      <c r="D47" s="380" t="s">
        <v>352</v>
      </c>
      <c r="E47" s="381"/>
      <c r="F47" s="381"/>
      <c r="G47" s="381"/>
      <c r="H47" s="381"/>
      <c r="I47" s="381"/>
      <c r="J47" s="381"/>
      <c r="K47" s="381"/>
      <c r="L47" s="381"/>
      <c r="M47" s="381"/>
      <c r="N47" s="381"/>
      <c r="O47" s="381"/>
      <c r="P47" s="381"/>
      <c r="Q47" s="381"/>
      <c r="R47" s="381"/>
      <c r="S47" s="512"/>
      <c r="T47" s="183"/>
      <c r="U47" s="50"/>
      <c r="V47" s="50"/>
      <c r="W47" s="50"/>
      <c r="X47" s="50"/>
      <c r="Y47" s="51"/>
      <c r="Z47" s="50"/>
      <c r="AA47" s="49"/>
      <c r="AB47" s="49"/>
      <c r="AC47" s="49"/>
      <c r="AD47" s="49"/>
      <c r="AE47" s="49"/>
      <c r="AF47" s="49"/>
      <c r="AG47" s="400"/>
      <c r="AH47" s="48"/>
      <c r="AI47" s="49"/>
      <c r="AJ47" s="49"/>
      <c r="AK47" s="49"/>
      <c r="AL47" s="49"/>
      <c r="AM47" s="49"/>
      <c r="AN47" s="49"/>
      <c r="AO47" s="49"/>
      <c r="AP47" s="49"/>
      <c r="AQ47" s="49"/>
    </row>
    <row r="48" spans="1:43" ht="19.5" customHeight="1" x14ac:dyDescent="0.25">
      <c r="A48" s="49"/>
      <c r="B48" s="49"/>
      <c r="C48" s="182"/>
      <c r="D48" s="382" t="s">
        <v>372</v>
      </c>
      <c r="E48" s="354" t="s">
        <v>375</v>
      </c>
      <c r="F48" s="354"/>
      <c r="G48" s="354"/>
      <c r="H48" s="354"/>
      <c r="I48" s="354"/>
      <c r="J48" s="354"/>
      <c r="K48" s="354"/>
      <c r="L48" s="354"/>
      <c r="M48" s="354"/>
      <c r="N48" s="354"/>
      <c r="O48" s="354"/>
      <c r="P48" s="354"/>
      <c r="Q48" s="354"/>
      <c r="R48" s="354"/>
      <c r="S48" s="513"/>
      <c r="T48" s="183"/>
      <c r="U48" s="50"/>
      <c r="V48" s="50"/>
      <c r="W48" s="50"/>
      <c r="X48" s="50"/>
      <c r="Y48" s="51"/>
      <c r="Z48" s="50"/>
      <c r="AA48" s="49"/>
      <c r="AB48" s="49"/>
      <c r="AC48" s="49"/>
      <c r="AD48" s="49"/>
      <c r="AE48" s="49"/>
      <c r="AF48" s="49"/>
      <c r="AG48" s="400"/>
      <c r="AH48" s="48"/>
      <c r="AI48" s="49"/>
      <c r="AJ48" s="49"/>
      <c r="AK48" s="49"/>
      <c r="AL48" s="49"/>
      <c r="AM48" s="49"/>
      <c r="AN48" s="49"/>
      <c r="AO48" s="49"/>
      <c r="AP48" s="49"/>
      <c r="AQ48" s="49"/>
    </row>
    <row r="49" spans="1:43" ht="19.5" customHeight="1" x14ac:dyDescent="0.25">
      <c r="A49" s="49"/>
      <c r="B49" s="49"/>
      <c r="C49" s="182"/>
      <c r="D49" s="383" t="s">
        <v>373</v>
      </c>
      <c r="E49" s="358" t="s">
        <v>620</v>
      </c>
      <c r="F49" s="358"/>
      <c r="G49" s="358"/>
      <c r="H49" s="358"/>
      <c r="I49" s="358"/>
      <c r="J49" s="358"/>
      <c r="K49" s="358"/>
      <c r="L49" s="358"/>
      <c r="M49" s="358"/>
      <c r="N49" s="358"/>
      <c r="O49" s="358"/>
      <c r="P49" s="358"/>
      <c r="Q49" s="358"/>
      <c r="R49" s="358"/>
      <c r="S49" s="510"/>
      <c r="T49" s="183"/>
      <c r="U49" s="50"/>
      <c r="V49" s="50"/>
      <c r="W49" s="50"/>
      <c r="X49" s="50"/>
      <c r="Y49" s="51"/>
      <c r="Z49" s="50"/>
      <c r="AA49" s="49"/>
      <c r="AB49" s="49"/>
      <c r="AC49" s="49"/>
      <c r="AD49" s="49"/>
      <c r="AE49" s="49"/>
      <c r="AF49" s="49"/>
      <c r="AG49" s="400"/>
      <c r="AH49" s="48"/>
      <c r="AI49" s="49"/>
      <c r="AJ49" s="49"/>
      <c r="AK49" s="49"/>
      <c r="AL49" s="49"/>
      <c r="AM49" s="49"/>
      <c r="AN49" s="49"/>
      <c r="AO49" s="49"/>
      <c r="AP49" s="49"/>
      <c r="AQ49" s="49"/>
    </row>
    <row r="50" spans="1:43" ht="19.5" customHeight="1" x14ac:dyDescent="0.25">
      <c r="A50" s="49"/>
      <c r="B50" s="49"/>
      <c r="C50" s="182"/>
      <c r="D50" s="384" t="s">
        <v>374</v>
      </c>
      <c r="E50" s="385" t="s">
        <v>376</v>
      </c>
      <c r="F50" s="385"/>
      <c r="G50" s="385"/>
      <c r="H50" s="385"/>
      <c r="I50" s="385"/>
      <c r="J50" s="385"/>
      <c r="K50" s="385"/>
      <c r="L50" s="385"/>
      <c r="M50" s="385"/>
      <c r="N50" s="385"/>
      <c r="O50" s="385"/>
      <c r="P50" s="385"/>
      <c r="Q50" s="385"/>
      <c r="R50" s="385"/>
      <c r="S50" s="514"/>
      <c r="T50" s="183"/>
      <c r="U50" s="50"/>
      <c r="V50" s="50"/>
      <c r="W50" s="50"/>
      <c r="X50" s="50"/>
      <c r="Y50" s="51"/>
      <c r="Z50" s="50"/>
      <c r="AA50" s="49"/>
      <c r="AB50" s="49"/>
      <c r="AC50" s="49"/>
      <c r="AD50" s="49"/>
      <c r="AE50" s="49"/>
      <c r="AF50" s="49"/>
      <c r="AG50" s="400"/>
      <c r="AH50" s="48"/>
      <c r="AI50" s="49"/>
      <c r="AJ50" s="49"/>
      <c r="AK50" s="49"/>
      <c r="AL50" s="49"/>
      <c r="AM50" s="49"/>
      <c r="AN50" s="49"/>
      <c r="AO50" s="49"/>
      <c r="AP50" s="49"/>
      <c r="AQ50" s="49"/>
    </row>
    <row r="51" spans="1:43" ht="19.5" customHeight="1" x14ac:dyDescent="0.25">
      <c r="A51" s="49"/>
      <c r="B51" s="49"/>
      <c r="C51" s="182"/>
      <c r="D51" s="386"/>
      <c r="E51" s="387" t="s">
        <v>368</v>
      </c>
      <c r="F51" s="387"/>
      <c r="G51" s="387"/>
      <c r="H51" s="387"/>
      <c r="I51" s="387"/>
      <c r="J51" s="387"/>
      <c r="K51" s="387"/>
      <c r="L51" s="387"/>
      <c r="M51" s="387"/>
      <c r="N51" s="387"/>
      <c r="O51" s="387"/>
      <c r="P51" s="387"/>
      <c r="Q51" s="387"/>
      <c r="R51" s="387"/>
      <c r="S51" s="515"/>
      <c r="T51" s="183"/>
      <c r="U51" s="50"/>
      <c r="V51" s="50"/>
      <c r="W51" s="50"/>
      <c r="X51" s="50"/>
      <c r="Y51" s="51"/>
      <c r="Z51" s="50"/>
      <c r="AA51" s="49"/>
      <c r="AB51" s="49"/>
      <c r="AC51" s="49"/>
      <c r="AD51" s="49"/>
      <c r="AE51" s="49"/>
      <c r="AF51" s="49"/>
      <c r="AG51" s="400"/>
      <c r="AH51" s="48"/>
      <c r="AI51" s="49"/>
      <c r="AJ51" s="49"/>
      <c r="AK51" s="49"/>
      <c r="AL51" s="49"/>
      <c r="AM51" s="49"/>
      <c r="AN51" s="49"/>
      <c r="AO51" s="49"/>
      <c r="AP51" s="49"/>
      <c r="AQ51" s="49"/>
    </row>
    <row r="52" spans="1:43" ht="19.5" customHeight="1" x14ac:dyDescent="0.25">
      <c r="A52" s="49"/>
      <c r="B52" s="49"/>
      <c r="C52" s="182"/>
      <c r="D52" s="386"/>
      <c r="E52" s="387" t="s">
        <v>369</v>
      </c>
      <c r="F52" s="387"/>
      <c r="G52" s="387"/>
      <c r="H52" s="387"/>
      <c r="I52" s="387"/>
      <c r="J52" s="387"/>
      <c r="K52" s="387"/>
      <c r="L52" s="387"/>
      <c r="M52" s="387"/>
      <c r="N52" s="387"/>
      <c r="O52" s="387"/>
      <c r="P52" s="387"/>
      <c r="Q52" s="387"/>
      <c r="R52" s="387"/>
      <c r="S52" s="515"/>
      <c r="T52" s="183"/>
      <c r="U52" s="50"/>
      <c r="V52" s="50"/>
      <c r="W52" s="50"/>
      <c r="X52" s="50"/>
      <c r="Y52" s="51"/>
      <c r="Z52" s="50"/>
      <c r="AA52" s="49"/>
      <c r="AB52" s="49"/>
      <c r="AC52" s="49"/>
      <c r="AD52" s="49"/>
      <c r="AE52" s="49"/>
      <c r="AF52" s="49"/>
      <c r="AG52" s="400"/>
      <c r="AH52" s="48"/>
      <c r="AI52" s="49"/>
      <c r="AJ52" s="49"/>
      <c r="AK52" s="49"/>
      <c r="AL52" s="49"/>
      <c r="AM52" s="49"/>
      <c r="AN52" s="49"/>
      <c r="AO52" s="49"/>
      <c r="AP52" s="49"/>
      <c r="AQ52" s="49"/>
    </row>
    <row r="53" spans="1:43" ht="19.5" customHeight="1" x14ac:dyDescent="0.25">
      <c r="A53" s="49"/>
      <c r="B53" s="49"/>
      <c r="C53" s="182"/>
      <c r="D53" s="386"/>
      <c r="E53" s="387" t="s">
        <v>551</v>
      </c>
      <c r="F53" s="387"/>
      <c r="G53" s="387"/>
      <c r="H53" s="387"/>
      <c r="I53" s="387"/>
      <c r="J53" s="387"/>
      <c r="K53" s="387"/>
      <c r="L53" s="387"/>
      <c r="M53" s="387"/>
      <c r="N53" s="387"/>
      <c r="O53" s="387"/>
      <c r="P53" s="387"/>
      <c r="Q53" s="387"/>
      <c r="R53" s="387"/>
      <c r="S53" s="515"/>
      <c r="T53" s="183"/>
      <c r="U53" s="50"/>
      <c r="V53" s="50"/>
      <c r="W53" s="50"/>
      <c r="X53" s="50"/>
      <c r="Y53" s="51"/>
      <c r="Z53" s="50"/>
      <c r="AA53" s="49"/>
      <c r="AB53" s="49"/>
      <c r="AC53" s="49"/>
      <c r="AD53" s="49"/>
      <c r="AE53" s="49"/>
      <c r="AF53" s="49"/>
      <c r="AG53" s="400"/>
      <c r="AH53" s="48"/>
      <c r="AI53" s="49"/>
      <c r="AJ53" s="49"/>
      <c r="AK53" s="49"/>
      <c r="AL53" s="49"/>
      <c r="AM53" s="49"/>
      <c r="AN53" s="49"/>
      <c r="AO53" s="49"/>
      <c r="AP53" s="49"/>
      <c r="AQ53" s="49"/>
    </row>
    <row r="54" spans="1:43" ht="19.5" customHeight="1" x14ac:dyDescent="0.25">
      <c r="A54" s="49"/>
      <c r="B54" s="49"/>
      <c r="C54" s="182"/>
      <c r="D54" s="386"/>
      <c r="E54" s="387" t="s">
        <v>370</v>
      </c>
      <c r="F54" s="387"/>
      <c r="G54" s="387"/>
      <c r="H54" s="387"/>
      <c r="I54" s="387"/>
      <c r="J54" s="387"/>
      <c r="K54" s="387"/>
      <c r="L54" s="387"/>
      <c r="M54" s="387"/>
      <c r="N54" s="387"/>
      <c r="O54" s="387"/>
      <c r="P54" s="387"/>
      <c r="Q54" s="387"/>
      <c r="R54" s="387"/>
      <c r="S54" s="515"/>
      <c r="T54" s="183"/>
      <c r="U54" s="50"/>
      <c r="V54" s="50"/>
      <c r="W54" s="50"/>
      <c r="X54" s="50"/>
      <c r="Y54" s="51"/>
      <c r="Z54" s="50"/>
      <c r="AA54" s="49"/>
      <c r="AB54" s="49"/>
      <c r="AC54" s="49"/>
      <c r="AD54" s="49"/>
      <c r="AE54" s="49"/>
      <c r="AF54" s="49"/>
      <c r="AG54" s="400"/>
      <c r="AH54" s="48"/>
      <c r="AI54" s="49"/>
      <c r="AJ54" s="49"/>
      <c r="AK54" s="49"/>
      <c r="AL54" s="49"/>
      <c r="AM54" s="49"/>
      <c r="AN54" s="49"/>
      <c r="AO54" s="49"/>
      <c r="AP54" s="49"/>
      <c r="AQ54" s="49"/>
    </row>
    <row r="55" spans="1:43" ht="19.5" customHeight="1" thickBot="1" x14ac:dyDescent="0.3">
      <c r="A55" s="49"/>
      <c r="B55" s="49"/>
      <c r="C55" s="182"/>
      <c r="D55" s="386"/>
      <c r="E55" s="387" t="s">
        <v>367</v>
      </c>
      <c r="F55" s="387"/>
      <c r="G55" s="387"/>
      <c r="H55" s="387"/>
      <c r="I55" s="387"/>
      <c r="J55" s="387"/>
      <c r="K55" s="387"/>
      <c r="L55" s="387"/>
      <c r="M55" s="387"/>
      <c r="N55" s="387"/>
      <c r="O55" s="387"/>
      <c r="P55" s="387"/>
      <c r="Q55" s="387"/>
      <c r="R55" s="387"/>
      <c r="S55" s="515"/>
      <c r="T55" s="183"/>
      <c r="U55" s="50"/>
      <c r="V55" s="50"/>
      <c r="W55" s="50"/>
      <c r="X55" s="50"/>
      <c r="Y55" s="51"/>
      <c r="Z55" s="50"/>
      <c r="AA55" s="49"/>
      <c r="AB55" s="49"/>
      <c r="AC55" s="49"/>
      <c r="AD55" s="49"/>
      <c r="AE55" s="49"/>
      <c r="AF55" s="49"/>
      <c r="AG55" s="400"/>
      <c r="AH55" s="48"/>
      <c r="AI55" s="49"/>
      <c r="AJ55" s="49"/>
      <c r="AK55" s="49"/>
      <c r="AL55" s="49"/>
      <c r="AM55" s="49"/>
      <c r="AN55" s="49"/>
      <c r="AO55" s="49"/>
      <c r="AP55" s="49"/>
      <c r="AQ55" s="49"/>
    </row>
    <row r="56" spans="1:43" ht="27" customHeight="1" thickTop="1" thickBot="1" x14ac:dyDescent="0.3">
      <c r="A56" s="49"/>
      <c r="B56" s="49"/>
      <c r="C56" s="182"/>
      <c r="D56" s="539" t="s">
        <v>622</v>
      </c>
      <c r="E56" s="387"/>
      <c r="F56" s="387"/>
      <c r="G56" s="387"/>
      <c r="H56" s="387"/>
      <c r="I56" s="387"/>
      <c r="J56" s="538"/>
      <c r="K56" s="640" t="s">
        <v>621</v>
      </c>
      <c r="L56" s="641"/>
      <c r="M56" s="641"/>
      <c r="N56" s="641"/>
      <c r="O56" s="641"/>
      <c r="P56" s="642"/>
      <c r="Q56" s="387"/>
      <c r="R56" s="387"/>
      <c r="S56" s="515"/>
      <c r="T56" s="183"/>
      <c r="U56" s="50"/>
      <c r="V56" s="50"/>
      <c r="W56" s="50"/>
      <c r="X56" s="50"/>
      <c r="Y56" s="51"/>
      <c r="Z56" s="50"/>
      <c r="AA56" s="49"/>
      <c r="AB56" s="49"/>
      <c r="AC56" s="49"/>
      <c r="AD56" s="49"/>
      <c r="AE56" s="49"/>
      <c r="AF56" s="49"/>
      <c r="AG56" s="400"/>
      <c r="AH56" s="48">
        <f>AG65*2</f>
        <v>1000</v>
      </c>
      <c r="AI56" s="49"/>
      <c r="AJ56" s="49"/>
      <c r="AK56" s="49"/>
      <c r="AL56" s="49"/>
      <c r="AM56" s="49"/>
      <c r="AN56" s="49"/>
      <c r="AO56" s="49"/>
      <c r="AP56" s="49"/>
      <c r="AQ56" s="49"/>
    </row>
    <row r="57" spans="1:43" ht="6.55" customHeight="1" thickTop="1" x14ac:dyDescent="0.25">
      <c r="A57" s="49"/>
      <c r="B57" s="49"/>
      <c r="C57" s="182"/>
      <c r="D57" s="388"/>
      <c r="E57" s="389"/>
      <c r="F57" s="389"/>
      <c r="G57" s="389"/>
      <c r="H57" s="389"/>
      <c r="I57" s="389"/>
      <c r="J57" s="389"/>
      <c r="K57" s="389"/>
      <c r="L57" s="389"/>
      <c r="M57" s="389"/>
      <c r="N57" s="389"/>
      <c r="O57" s="389"/>
      <c r="P57" s="389"/>
      <c r="Q57" s="389"/>
      <c r="R57" s="389"/>
      <c r="S57" s="516"/>
      <c r="T57" s="183"/>
      <c r="U57" s="50"/>
      <c r="V57" s="50"/>
      <c r="W57" s="50"/>
      <c r="X57" s="50"/>
      <c r="Y57" s="51"/>
      <c r="Z57" s="50"/>
      <c r="AA57" s="49"/>
      <c r="AB57" s="49"/>
      <c r="AC57" s="49"/>
      <c r="AD57" s="49"/>
      <c r="AE57" s="49"/>
      <c r="AF57" s="49"/>
      <c r="AG57" s="400"/>
      <c r="AH57" s="49"/>
      <c r="AI57" s="49"/>
      <c r="AJ57" s="49"/>
      <c r="AK57" s="49"/>
      <c r="AL57" s="49"/>
      <c r="AM57" s="49"/>
      <c r="AN57" s="49"/>
      <c r="AO57" s="49"/>
      <c r="AP57" s="49"/>
      <c r="AQ57" s="49"/>
    </row>
    <row r="58" spans="1:43" ht="19.5" customHeight="1" x14ac:dyDescent="0.25">
      <c r="A58" s="49"/>
      <c r="B58" s="49"/>
      <c r="C58" s="182"/>
      <c r="D58" s="390" t="s">
        <v>371</v>
      </c>
      <c r="E58" s="379" t="s">
        <v>392</v>
      </c>
      <c r="F58" s="379"/>
      <c r="G58" s="379"/>
      <c r="H58" s="379"/>
      <c r="I58" s="379"/>
      <c r="J58" s="379"/>
      <c r="K58" s="379"/>
      <c r="L58" s="379"/>
      <c r="M58" s="379"/>
      <c r="N58" s="379"/>
      <c r="O58" s="379"/>
      <c r="P58" s="379"/>
      <c r="Q58" s="379"/>
      <c r="R58" s="379"/>
      <c r="S58" s="511"/>
      <c r="T58" s="183"/>
      <c r="U58" s="50"/>
      <c r="V58" s="50"/>
      <c r="W58" s="50"/>
      <c r="X58" s="50"/>
      <c r="Y58" s="51"/>
      <c r="Z58" s="50"/>
      <c r="AA58" s="49"/>
      <c r="AB58" s="49"/>
      <c r="AC58" s="49"/>
      <c r="AD58" s="49"/>
      <c r="AE58" s="49"/>
      <c r="AF58" s="49"/>
      <c r="AG58" s="544" t="s">
        <v>12</v>
      </c>
      <c r="AH58" s="49"/>
      <c r="AI58" s="49"/>
      <c r="AJ58" s="49"/>
      <c r="AK58" s="49"/>
      <c r="AL58" s="49"/>
      <c r="AM58" s="49"/>
      <c r="AN58" s="49"/>
      <c r="AO58" s="49"/>
      <c r="AP58" s="49"/>
      <c r="AQ58" s="49"/>
    </row>
    <row r="59" spans="1:43" ht="19.5" customHeight="1" thickBot="1" x14ac:dyDescent="0.3">
      <c r="A59" s="49"/>
      <c r="B59" s="49"/>
      <c r="C59" s="184"/>
      <c r="D59" s="192"/>
      <c r="E59" s="192"/>
      <c r="F59" s="192"/>
      <c r="G59" s="192"/>
      <c r="H59" s="192"/>
      <c r="I59" s="192"/>
      <c r="J59" s="192"/>
      <c r="K59" s="192"/>
      <c r="L59" s="192"/>
      <c r="M59" s="192"/>
      <c r="N59" s="192"/>
      <c r="O59" s="192"/>
      <c r="P59" s="192"/>
      <c r="Q59" s="192"/>
      <c r="R59" s="192"/>
      <c r="S59" s="193"/>
      <c r="T59" s="185"/>
      <c r="U59" s="50"/>
      <c r="V59" s="50"/>
      <c r="W59" s="50"/>
      <c r="X59" s="50"/>
      <c r="Y59" s="51"/>
      <c r="Z59" s="50"/>
      <c r="AA59" s="49"/>
      <c r="AB59" s="49"/>
      <c r="AC59" s="49"/>
      <c r="AD59" s="49"/>
      <c r="AE59" s="49"/>
      <c r="AF59" s="49"/>
      <c r="AG59" s="545" t="s">
        <v>15</v>
      </c>
      <c r="AH59" s="49"/>
      <c r="AI59" s="49"/>
      <c r="AJ59" s="49"/>
      <c r="AK59" s="49"/>
      <c r="AL59" s="49"/>
      <c r="AM59" s="49"/>
      <c r="AN59" s="49"/>
      <c r="AO59" s="49"/>
      <c r="AP59" s="49"/>
      <c r="AQ59" s="49"/>
    </row>
    <row r="60" spans="1:43" ht="19.5" customHeight="1" x14ac:dyDescent="0.25">
      <c r="A60" s="49"/>
      <c r="B60" s="49"/>
      <c r="C60" s="49"/>
      <c r="D60" s="49"/>
      <c r="E60" s="49"/>
      <c r="F60" s="49"/>
      <c r="G60" s="49"/>
      <c r="H60" s="49"/>
      <c r="I60" s="49"/>
      <c r="J60" s="49"/>
      <c r="K60" s="49"/>
      <c r="L60" s="49"/>
      <c r="M60" s="49"/>
      <c r="N60" s="49"/>
      <c r="O60" s="49"/>
      <c r="P60" s="49"/>
      <c r="Q60" s="49"/>
      <c r="R60" s="49"/>
      <c r="S60" s="50"/>
      <c r="T60" s="50"/>
      <c r="U60" s="50"/>
      <c r="V60" s="50"/>
      <c r="W60" s="50"/>
      <c r="X60" s="50"/>
      <c r="Y60" s="51"/>
      <c r="Z60" s="50"/>
      <c r="AA60" s="49"/>
      <c r="AB60" s="49"/>
      <c r="AC60" s="49"/>
      <c r="AD60" s="49"/>
      <c r="AE60" s="49"/>
      <c r="AF60" s="49"/>
      <c r="AG60" s="545" t="s">
        <v>19</v>
      </c>
      <c r="AH60" s="49"/>
      <c r="AI60" s="49"/>
      <c r="AJ60" s="49"/>
      <c r="AK60" s="49"/>
      <c r="AL60" s="49"/>
      <c r="AM60" s="49"/>
      <c r="AN60" s="49"/>
      <c r="AO60" s="49"/>
      <c r="AP60" s="49"/>
      <c r="AQ60" s="49"/>
    </row>
    <row r="61" spans="1:43" ht="19.5" customHeight="1" x14ac:dyDescent="0.25">
      <c r="A61" s="49"/>
      <c r="B61" s="49"/>
      <c r="C61" s="49"/>
      <c r="D61" s="49"/>
      <c r="E61" s="49"/>
      <c r="F61" s="49"/>
      <c r="G61" s="49"/>
      <c r="H61" s="49"/>
      <c r="I61" s="49"/>
      <c r="J61" s="49"/>
      <c r="K61" s="49"/>
      <c r="L61" s="49"/>
      <c r="M61" s="49"/>
      <c r="N61" s="49"/>
      <c r="O61" s="49"/>
      <c r="P61" s="49"/>
      <c r="Q61" s="49"/>
      <c r="R61" s="49"/>
      <c r="S61" s="50"/>
      <c r="T61" s="50"/>
      <c r="U61" s="50"/>
      <c r="V61" s="50"/>
      <c r="W61" s="50"/>
      <c r="X61" s="50"/>
      <c r="Y61" s="51"/>
      <c r="Z61" s="50"/>
      <c r="AA61" s="49"/>
      <c r="AB61" s="49"/>
      <c r="AC61" s="49"/>
      <c r="AD61" s="49"/>
      <c r="AE61" s="49"/>
      <c r="AF61" s="49"/>
      <c r="AG61" s="545" t="s">
        <v>22</v>
      </c>
      <c r="AH61" s="49"/>
      <c r="AI61" s="49"/>
      <c r="AJ61" s="49"/>
      <c r="AK61" s="49"/>
      <c r="AL61" s="49"/>
      <c r="AM61" s="49"/>
      <c r="AN61" s="49"/>
      <c r="AO61" s="49"/>
      <c r="AP61" s="49"/>
      <c r="AQ61" s="49"/>
    </row>
    <row r="62" spans="1:43" ht="14.25" customHeight="1" x14ac:dyDescent="0.25">
      <c r="A62" s="49"/>
      <c r="B62" s="49"/>
      <c r="C62" s="49"/>
      <c r="D62" s="49"/>
      <c r="E62" s="49"/>
      <c r="F62" s="49"/>
      <c r="G62" s="49"/>
      <c r="H62" s="49"/>
      <c r="I62" s="49"/>
      <c r="J62" s="49"/>
      <c r="K62" s="49"/>
      <c r="L62" s="49"/>
      <c r="M62" s="49"/>
      <c r="N62" s="49"/>
      <c r="O62" s="49"/>
      <c r="P62" s="49"/>
      <c r="Q62" s="49"/>
      <c r="R62" s="49"/>
      <c r="S62" s="50"/>
      <c r="T62" s="50"/>
      <c r="U62" s="50"/>
      <c r="V62" s="50"/>
      <c r="W62" s="50"/>
      <c r="X62" s="50"/>
      <c r="Y62" s="51"/>
      <c r="Z62" s="50"/>
      <c r="AA62" s="49"/>
      <c r="AB62" s="49"/>
      <c r="AC62" s="49"/>
      <c r="AD62" s="49"/>
      <c r="AE62" s="49"/>
      <c r="AF62" s="49"/>
      <c r="AG62" s="545" t="s">
        <v>24</v>
      </c>
      <c r="AH62" s="49"/>
      <c r="AI62" s="49"/>
      <c r="AJ62" s="49"/>
      <c r="AK62" s="49"/>
      <c r="AL62" s="49"/>
      <c r="AM62" s="49"/>
      <c r="AN62" s="49"/>
      <c r="AO62" s="49"/>
      <c r="AP62" s="49"/>
      <c r="AQ62" s="49"/>
    </row>
    <row r="63" spans="1:43" ht="14.25" customHeight="1" x14ac:dyDescent="0.25">
      <c r="A63" s="49"/>
      <c r="B63" s="49"/>
      <c r="C63" s="49"/>
      <c r="D63" s="49"/>
      <c r="E63" s="49"/>
      <c r="F63" s="49"/>
      <c r="G63" s="49"/>
      <c r="H63" s="49"/>
      <c r="I63" s="49"/>
      <c r="J63" s="49"/>
      <c r="K63" s="49"/>
      <c r="L63" s="49"/>
      <c r="M63" s="49"/>
      <c r="N63" s="49"/>
      <c r="O63" s="49"/>
      <c r="P63" s="49"/>
      <c r="Q63" s="49"/>
      <c r="R63" s="49"/>
      <c r="S63" s="50"/>
      <c r="T63" s="50"/>
      <c r="U63" s="50"/>
      <c r="V63" s="50"/>
      <c r="W63" s="50"/>
      <c r="X63" s="50"/>
      <c r="Y63" s="51"/>
      <c r="Z63" s="50"/>
      <c r="AA63" s="49"/>
      <c r="AB63" s="49"/>
      <c r="AC63" s="49"/>
      <c r="AD63" s="49"/>
      <c r="AE63" s="49"/>
      <c r="AF63" s="49"/>
      <c r="AG63" s="545"/>
      <c r="AH63" s="49"/>
      <c r="AI63" s="49"/>
      <c r="AJ63" s="49"/>
      <c r="AK63" s="49"/>
      <c r="AL63" s="49"/>
      <c r="AM63" s="49"/>
      <c r="AN63" s="49"/>
      <c r="AO63" s="49"/>
      <c r="AP63" s="49"/>
      <c r="AQ63" s="49"/>
    </row>
    <row r="64" spans="1:43" ht="14.25" customHeight="1" x14ac:dyDescent="0.25">
      <c r="A64" s="49"/>
      <c r="B64" s="49"/>
      <c r="C64" s="49"/>
      <c r="D64" s="49"/>
      <c r="E64" s="49"/>
      <c r="F64" s="49"/>
      <c r="G64" s="49"/>
      <c r="H64" s="49"/>
      <c r="I64" s="49"/>
      <c r="J64" s="49"/>
      <c r="K64" s="49"/>
      <c r="L64" s="49"/>
      <c r="M64" s="49"/>
      <c r="N64" s="49"/>
      <c r="O64" s="49"/>
      <c r="P64" s="49"/>
      <c r="Q64" s="49"/>
      <c r="R64" s="49"/>
      <c r="S64" s="50"/>
      <c r="T64" s="50"/>
      <c r="U64" s="50"/>
      <c r="V64" s="50"/>
      <c r="W64" s="50"/>
      <c r="X64" s="50"/>
      <c r="Y64" s="51"/>
      <c r="Z64" s="50"/>
      <c r="AA64" s="49"/>
      <c r="AB64" s="49"/>
      <c r="AC64" s="49"/>
      <c r="AD64" s="49"/>
      <c r="AE64" s="49"/>
      <c r="AF64" s="49"/>
      <c r="AG64" s="545"/>
      <c r="AH64" s="49"/>
      <c r="AI64" s="49"/>
      <c r="AJ64" s="49"/>
      <c r="AK64" s="49"/>
      <c r="AL64" s="49"/>
      <c r="AM64" s="49"/>
      <c r="AN64" s="49"/>
      <c r="AO64" s="49"/>
      <c r="AP64" s="49"/>
      <c r="AQ64" s="49"/>
    </row>
    <row r="65" spans="1:43" ht="14.25" customHeight="1" x14ac:dyDescent="0.25">
      <c r="A65" s="49"/>
      <c r="B65" s="49"/>
      <c r="C65" s="49"/>
      <c r="D65" s="49"/>
      <c r="E65" s="49"/>
      <c r="F65" s="49"/>
      <c r="G65" s="49"/>
      <c r="H65" s="49"/>
      <c r="I65" s="49"/>
      <c r="J65" s="49"/>
      <c r="K65" s="49"/>
      <c r="L65" s="49"/>
      <c r="M65" s="49"/>
      <c r="N65" s="49"/>
      <c r="O65" s="49"/>
      <c r="P65" s="49"/>
      <c r="Q65" s="49"/>
      <c r="R65" s="49"/>
      <c r="S65" s="50"/>
      <c r="T65" s="50"/>
      <c r="U65" s="50"/>
      <c r="V65" s="50"/>
      <c r="W65" s="50"/>
      <c r="X65" s="50"/>
      <c r="Y65" s="51"/>
      <c r="Z65" s="50"/>
      <c r="AA65" s="49"/>
      <c r="AB65" s="49"/>
      <c r="AC65" s="49"/>
      <c r="AD65" s="49"/>
      <c r="AE65" s="49"/>
      <c r="AF65" s="49"/>
      <c r="AG65" s="545">
        <f>IF(AC27="一般","1000",IF(AC27="大学","1000",500))</f>
        <v>500</v>
      </c>
      <c r="AH65" s="49"/>
      <c r="AI65" s="49"/>
      <c r="AJ65" s="49"/>
      <c r="AK65" s="49"/>
      <c r="AL65" s="49"/>
      <c r="AM65" s="49"/>
      <c r="AN65" s="49"/>
      <c r="AO65" s="49"/>
      <c r="AP65" s="49"/>
      <c r="AQ65" s="49"/>
    </row>
    <row r="66" spans="1:43" ht="14.25" customHeight="1" x14ac:dyDescent="0.25">
      <c r="A66" s="49"/>
      <c r="B66" s="49"/>
      <c r="C66" s="49"/>
      <c r="D66" s="49"/>
      <c r="E66" s="49"/>
      <c r="F66" s="49"/>
      <c r="G66" s="49"/>
      <c r="H66" s="49"/>
      <c r="I66" s="49"/>
      <c r="J66" s="49"/>
      <c r="K66" s="49"/>
      <c r="L66" s="49"/>
      <c r="M66" s="49"/>
      <c r="N66" s="49"/>
      <c r="O66" s="49"/>
      <c r="P66" s="49"/>
      <c r="Q66" s="49"/>
      <c r="R66" s="49"/>
      <c r="S66" s="50"/>
      <c r="T66" s="50"/>
      <c r="U66" s="50"/>
      <c r="V66" s="50"/>
      <c r="W66" s="50"/>
      <c r="X66" s="50"/>
      <c r="Y66" s="51"/>
      <c r="Z66" s="50"/>
      <c r="AA66" s="49"/>
      <c r="AB66" s="49"/>
      <c r="AC66" s="49"/>
      <c r="AD66" s="49"/>
      <c r="AE66" s="49"/>
      <c r="AF66" s="49"/>
      <c r="AG66" s="86"/>
      <c r="AH66" s="49"/>
      <c r="AI66" s="49"/>
      <c r="AJ66" s="49"/>
      <c r="AK66" s="49"/>
      <c r="AL66" s="49"/>
      <c r="AM66" s="49"/>
      <c r="AN66" s="49"/>
      <c r="AO66" s="49"/>
      <c r="AP66" s="49"/>
      <c r="AQ66" s="49"/>
    </row>
    <row r="67" spans="1:43" ht="14.25" customHeight="1" x14ac:dyDescent="0.25">
      <c r="A67" s="49"/>
      <c r="B67" s="49"/>
      <c r="C67" s="49"/>
      <c r="D67" s="49"/>
      <c r="E67" s="49"/>
      <c r="F67" s="49"/>
      <c r="G67" s="49"/>
      <c r="H67" s="49"/>
      <c r="I67" s="49"/>
      <c r="J67" s="49"/>
      <c r="K67" s="49"/>
      <c r="L67" s="49"/>
      <c r="M67" s="49"/>
      <c r="N67" s="49"/>
      <c r="O67" s="49"/>
      <c r="P67" s="49"/>
      <c r="Q67" s="49"/>
      <c r="R67" s="49"/>
      <c r="S67" s="50"/>
      <c r="T67" s="50"/>
      <c r="U67" s="50"/>
      <c r="V67" s="50"/>
      <c r="W67" s="50"/>
      <c r="X67" s="50"/>
      <c r="Y67" s="51"/>
      <c r="Z67" s="50"/>
      <c r="AA67" s="49"/>
      <c r="AB67" s="49"/>
      <c r="AC67" s="49"/>
      <c r="AD67" s="49"/>
      <c r="AE67" s="49"/>
      <c r="AF67" s="49"/>
      <c r="AG67" s="86"/>
      <c r="AH67" s="49"/>
      <c r="AI67" s="49"/>
      <c r="AJ67" s="49"/>
      <c r="AK67" s="49"/>
      <c r="AL67" s="49"/>
      <c r="AM67" s="49"/>
      <c r="AN67" s="49"/>
      <c r="AO67" s="49"/>
      <c r="AP67" s="49"/>
      <c r="AQ67" s="49"/>
    </row>
    <row r="68" spans="1:43" ht="14.25" customHeight="1" x14ac:dyDescent="0.25">
      <c r="A68" s="49"/>
      <c r="B68" s="49"/>
      <c r="C68" s="49"/>
      <c r="D68" s="49"/>
      <c r="E68" s="49"/>
      <c r="F68" s="49"/>
      <c r="G68" s="49"/>
      <c r="H68" s="49"/>
      <c r="I68" s="49"/>
      <c r="J68" s="49"/>
      <c r="K68" s="49"/>
      <c r="L68" s="49"/>
      <c r="M68" s="49"/>
      <c r="N68" s="49"/>
      <c r="O68" s="49"/>
      <c r="P68" s="49"/>
      <c r="Q68" s="49"/>
      <c r="R68" s="49"/>
      <c r="S68" s="50"/>
      <c r="T68" s="50"/>
      <c r="U68" s="50"/>
      <c r="V68" s="50"/>
      <c r="W68" s="50"/>
      <c r="X68" s="50"/>
      <c r="Y68" s="51"/>
      <c r="Z68" s="50"/>
      <c r="AA68" s="49"/>
      <c r="AB68" s="49"/>
      <c r="AC68" s="49"/>
      <c r="AD68" s="49"/>
      <c r="AE68" s="49"/>
      <c r="AF68" s="49"/>
      <c r="AG68" s="86"/>
      <c r="AH68" s="49"/>
      <c r="AI68" s="49"/>
      <c r="AJ68" s="49"/>
      <c r="AK68" s="49"/>
      <c r="AL68" s="49"/>
      <c r="AM68" s="49"/>
      <c r="AN68" s="49"/>
      <c r="AO68" s="49"/>
      <c r="AP68" s="49"/>
      <c r="AQ68" s="49"/>
    </row>
    <row r="69" spans="1:43" ht="14.25" customHeight="1" x14ac:dyDescent="0.25">
      <c r="A69" s="49"/>
      <c r="B69" s="49"/>
      <c r="C69" s="49"/>
      <c r="D69" s="49"/>
      <c r="E69" s="49"/>
      <c r="F69" s="49"/>
      <c r="G69" s="49"/>
      <c r="H69" s="49"/>
      <c r="I69" s="49"/>
      <c r="J69" s="49"/>
      <c r="K69" s="49"/>
      <c r="L69" s="49"/>
      <c r="M69" s="49"/>
      <c r="N69" s="49"/>
      <c r="O69" s="49"/>
      <c r="P69" s="49"/>
      <c r="Q69" s="49"/>
      <c r="R69" s="49"/>
      <c r="S69" s="50"/>
      <c r="T69" s="50"/>
      <c r="U69" s="50"/>
      <c r="V69" s="50"/>
      <c r="W69" s="50"/>
      <c r="X69" s="50"/>
      <c r="Y69" s="51"/>
      <c r="Z69" s="50"/>
      <c r="AA69" s="49"/>
      <c r="AB69" s="49"/>
      <c r="AC69" s="49"/>
      <c r="AD69" s="49"/>
      <c r="AE69" s="49"/>
      <c r="AF69" s="49"/>
      <c r="AG69" s="400"/>
      <c r="AH69" s="49"/>
      <c r="AI69" s="49"/>
      <c r="AJ69" s="49"/>
      <c r="AK69" s="49"/>
      <c r="AL69" s="49"/>
      <c r="AM69" s="49"/>
      <c r="AN69" s="49"/>
      <c r="AO69" s="49"/>
      <c r="AP69" s="49"/>
      <c r="AQ69" s="49"/>
    </row>
    <row r="70" spans="1:43" ht="14.25" customHeight="1" x14ac:dyDescent="0.25">
      <c r="A70" s="49"/>
      <c r="B70" s="49"/>
      <c r="C70" s="49"/>
      <c r="D70" s="49"/>
      <c r="E70" s="49"/>
      <c r="F70" s="49"/>
      <c r="G70" s="49"/>
      <c r="H70" s="49"/>
      <c r="I70" s="49"/>
      <c r="J70" s="49"/>
      <c r="K70" s="49"/>
      <c r="L70" s="49"/>
      <c r="M70" s="49"/>
      <c r="N70" s="49"/>
      <c r="O70" s="49"/>
      <c r="P70" s="49"/>
      <c r="Q70" s="49"/>
      <c r="R70" s="49"/>
      <c r="S70" s="50"/>
      <c r="T70" s="50"/>
      <c r="U70" s="50"/>
      <c r="V70" s="50"/>
      <c r="W70" s="50"/>
      <c r="X70" s="50"/>
      <c r="Y70" s="51"/>
      <c r="Z70" s="50"/>
      <c r="AA70" s="49"/>
      <c r="AB70" s="49"/>
      <c r="AC70" s="49"/>
      <c r="AD70" s="49"/>
      <c r="AE70" s="49"/>
      <c r="AF70" s="49"/>
      <c r="AG70" s="400"/>
      <c r="AH70" s="49"/>
      <c r="AI70" s="49"/>
      <c r="AJ70" s="49"/>
      <c r="AK70" s="49"/>
      <c r="AL70" s="49"/>
      <c r="AM70" s="49"/>
      <c r="AN70" s="49"/>
      <c r="AO70" s="49"/>
      <c r="AP70" s="49"/>
      <c r="AQ70" s="49"/>
    </row>
    <row r="71" spans="1:43" ht="14.25" customHeight="1" x14ac:dyDescent="0.25">
      <c r="A71" s="49"/>
      <c r="B71" s="49"/>
      <c r="C71" s="49"/>
      <c r="D71" s="49"/>
      <c r="E71" s="49"/>
      <c r="F71" s="49"/>
      <c r="G71" s="49"/>
      <c r="H71" s="49"/>
      <c r="I71" s="49"/>
      <c r="J71" s="49"/>
      <c r="K71" s="49"/>
      <c r="L71" s="49"/>
      <c r="M71" s="49"/>
      <c r="N71" s="49"/>
      <c r="O71" s="49"/>
      <c r="P71" s="49"/>
      <c r="Q71" s="49"/>
      <c r="R71" s="49"/>
      <c r="S71" s="50"/>
      <c r="T71" s="50"/>
      <c r="U71" s="50"/>
      <c r="V71" s="50"/>
      <c r="W71" s="50"/>
      <c r="X71" s="50"/>
      <c r="Y71" s="51"/>
      <c r="Z71" s="50"/>
      <c r="AA71" s="49"/>
      <c r="AB71" s="49"/>
      <c r="AC71" s="49"/>
      <c r="AD71" s="49"/>
      <c r="AE71" s="49"/>
      <c r="AF71" s="49"/>
      <c r="AG71" s="400"/>
      <c r="AH71" s="49"/>
      <c r="AI71" s="49"/>
      <c r="AJ71" s="49"/>
      <c r="AK71" s="49"/>
      <c r="AL71" s="49"/>
      <c r="AM71" s="49"/>
      <c r="AN71" s="49"/>
      <c r="AO71" s="49"/>
      <c r="AP71" s="49"/>
      <c r="AQ71" s="49"/>
    </row>
    <row r="72" spans="1:43" ht="14.25" customHeight="1" x14ac:dyDescent="0.25">
      <c r="A72" s="49"/>
      <c r="B72" s="49"/>
      <c r="C72" s="49"/>
      <c r="D72" s="49"/>
      <c r="E72" s="49"/>
      <c r="F72" s="49"/>
      <c r="G72" s="49"/>
      <c r="H72" s="49"/>
      <c r="I72" s="49"/>
      <c r="J72" s="49"/>
      <c r="K72" s="49"/>
      <c r="L72" s="49"/>
      <c r="M72" s="49"/>
      <c r="N72" s="49"/>
      <c r="O72" s="49"/>
      <c r="P72" s="49"/>
      <c r="Q72" s="49"/>
      <c r="R72" s="49"/>
      <c r="S72" s="50"/>
      <c r="T72" s="50"/>
      <c r="U72" s="50"/>
      <c r="V72" s="50"/>
      <c r="W72" s="50"/>
      <c r="X72" s="50"/>
      <c r="Y72" s="51"/>
      <c r="Z72" s="50"/>
      <c r="AA72" s="49"/>
      <c r="AB72" s="49"/>
      <c r="AC72" s="49"/>
      <c r="AD72" s="49"/>
      <c r="AE72" s="49"/>
      <c r="AF72" s="49"/>
      <c r="AG72" s="400"/>
      <c r="AH72" s="49"/>
      <c r="AI72" s="49"/>
      <c r="AJ72" s="49"/>
      <c r="AK72" s="49"/>
      <c r="AL72" s="49"/>
      <c r="AM72" s="49"/>
      <c r="AN72" s="49"/>
      <c r="AO72" s="49"/>
      <c r="AP72" s="49"/>
      <c r="AQ72" s="49"/>
    </row>
    <row r="73" spans="1:43" ht="14.25" customHeight="1" x14ac:dyDescent="0.25">
      <c r="A73" s="49"/>
      <c r="B73" s="49"/>
      <c r="C73" s="49"/>
      <c r="D73" s="49"/>
      <c r="E73" s="49"/>
      <c r="F73" s="49"/>
      <c r="G73" s="49"/>
      <c r="H73" s="49"/>
      <c r="I73" s="49"/>
      <c r="J73" s="49"/>
      <c r="K73" s="49"/>
      <c r="L73" s="49"/>
      <c r="M73" s="49"/>
      <c r="N73" s="49"/>
      <c r="O73" s="49"/>
      <c r="P73" s="49"/>
      <c r="Q73" s="49"/>
      <c r="R73" s="49"/>
      <c r="S73" s="50"/>
      <c r="T73" s="50"/>
      <c r="U73" s="50"/>
      <c r="V73" s="50"/>
      <c r="W73" s="50"/>
      <c r="X73" s="50"/>
      <c r="Y73" s="51"/>
      <c r="Z73" s="50"/>
      <c r="AA73" s="49"/>
      <c r="AB73" s="49"/>
      <c r="AC73" s="49"/>
      <c r="AD73" s="49"/>
      <c r="AE73" s="49"/>
      <c r="AF73" s="49"/>
      <c r="AG73" s="400"/>
      <c r="AH73" s="49"/>
      <c r="AI73" s="49"/>
      <c r="AJ73" s="49"/>
      <c r="AK73" s="49"/>
      <c r="AL73" s="49"/>
      <c r="AM73" s="49"/>
      <c r="AN73" s="49"/>
      <c r="AO73" s="49"/>
      <c r="AP73" s="49"/>
      <c r="AQ73" s="49"/>
    </row>
    <row r="74" spans="1:43" ht="14.25" customHeight="1" x14ac:dyDescent="0.25">
      <c r="B74" s="49"/>
      <c r="U74" s="50"/>
      <c r="V74" s="50"/>
      <c r="AG74" s="400"/>
      <c r="AH74" s="49"/>
      <c r="AI74" s="49"/>
    </row>
    <row r="75" spans="1:43" ht="14.25" customHeight="1" x14ac:dyDescent="0.25">
      <c r="B75" s="49"/>
      <c r="U75" s="50"/>
      <c r="V75" s="50"/>
      <c r="AG75" s="400"/>
      <c r="AH75" s="49"/>
    </row>
    <row r="76" spans="1:43" ht="14.25" customHeight="1" x14ac:dyDescent="0.25">
      <c r="U76" s="50"/>
      <c r="V76" s="50"/>
      <c r="AG76" s="400"/>
    </row>
    <row r="77" spans="1:43" ht="14.25" customHeight="1" x14ac:dyDescent="0.25">
      <c r="B77" s="49"/>
      <c r="U77" s="50"/>
      <c r="V77" s="50"/>
      <c r="AG77" s="400"/>
    </row>
    <row r="78" spans="1:43" ht="14.25" customHeight="1" x14ac:dyDescent="0.25">
      <c r="B78" s="49"/>
      <c r="U78" s="50"/>
      <c r="V78" s="50"/>
      <c r="AG78" s="400"/>
    </row>
    <row r="79" spans="1:43" ht="14.25" customHeight="1" x14ac:dyDescent="0.25">
      <c r="B79" s="49"/>
      <c r="U79" s="50"/>
      <c r="V79" s="50"/>
      <c r="AG79" s="400"/>
    </row>
    <row r="80" spans="1:43" ht="14.25" customHeight="1" x14ac:dyDescent="0.25">
      <c r="U80" s="50"/>
      <c r="V80" s="50"/>
      <c r="AG80" s="400"/>
    </row>
    <row r="81" spans="21:33" ht="14.25" customHeight="1" x14ac:dyDescent="0.25">
      <c r="V81" s="50"/>
      <c r="AG81" s="400"/>
    </row>
    <row r="82" spans="21:33" ht="14.25" customHeight="1" x14ac:dyDescent="0.25">
      <c r="U82" s="50"/>
      <c r="AG82" s="400"/>
    </row>
    <row r="83" spans="21:33" ht="14.25" customHeight="1" x14ac:dyDescent="0.25">
      <c r="U83" s="50"/>
      <c r="AG83" s="400"/>
    </row>
    <row r="84" spans="21:33" ht="14.25" customHeight="1" x14ac:dyDescent="0.25">
      <c r="U84" s="50"/>
      <c r="AG84" s="400"/>
    </row>
    <row r="85" spans="21:33" ht="14.25" customHeight="1" x14ac:dyDescent="0.25">
      <c r="U85" s="50"/>
    </row>
    <row r="86" spans="21:33" ht="14.25" customHeight="1" x14ac:dyDescent="0.25"/>
    <row r="87" spans="21:33" ht="14.25" customHeight="1" x14ac:dyDescent="0.25"/>
    <row r="88" spans="21:33" ht="14.25" customHeight="1" x14ac:dyDescent="0.25"/>
    <row r="89" spans="21:33" ht="14.25" customHeight="1" x14ac:dyDescent="0.25"/>
    <row r="90" spans="21:33" ht="14.25" customHeight="1" x14ac:dyDescent="0.25"/>
    <row r="91" spans="21:33" ht="14.25" customHeight="1" x14ac:dyDescent="0.25"/>
    <row r="92" spans="21:33" ht="14.25" customHeight="1" x14ac:dyDescent="0.25"/>
    <row r="93" spans="21:33" ht="14.25" customHeight="1" x14ac:dyDescent="0.25"/>
    <row r="94" spans="21:33" ht="14.25" customHeight="1" x14ac:dyDescent="0.25"/>
    <row r="95" spans="21:33" ht="14.25" customHeight="1" x14ac:dyDescent="0.25"/>
    <row r="96" spans="21:33" ht="14.25" customHeight="1" x14ac:dyDescent="0.25"/>
  </sheetData>
  <sheetProtection algorithmName="SHA-512" hashValue="AYkz5vpsV/gzeNX1WD3HlT6BzwCsQXlZOYFQBURNkdMM9l9mpRbbdueRRWC1muMgakvy3/UyxNnhPBtYTnGHsQ==" saltValue="1eFvq0ttYByMVdFLaIZp6Q==" spinCount="100000" sheet="1" objects="1" scenarios="1"/>
  <sortState xmlns:xlrd2="http://schemas.microsoft.com/office/spreadsheetml/2017/richdata2" ref="AA43:AB44">
    <sortCondition ref="AA41:AA42"/>
  </sortState>
  <mergeCells count="40">
    <mergeCell ref="F7:I9"/>
    <mergeCell ref="F10:I11"/>
    <mergeCell ref="J7:S9"/>
    <mergeCell ref="J10:S11"/>
    <mergeCell ref="F27:G27"/>
    <mergeCell ref="H27:I27"/>
    <mergeCell ref="O23:O24"/>
    <mergeCell ref="P23:P24"/>
    <mergeCell ref="N23:N24"/>
    <mergeCell ref="K23:K24"/>
    <mergeCell ref="L23:L24"/>
    <mergeCell ref="M23:M24"/>
    <mergeCell ref="D18:S18"/>
    <mergeCell ref="D23:D24"/>
    <mergeCell ref="E23:E24"/>
    <mergeCell ref="F23:G23"/>
    <mergeCell ref="Y28:Z28"/>
    <mergeCell ref="AC28:AD29"/>
    <mergeCell ref="AB28:AB29"/>
    <mergeCell ref="H23:I23"/>
    <mergeCell ref="J23:J24"/>
    <mergeCell ref="Q23:Q24"/>
    <mergeCell ref="R23:R24"/>
    <mergeCell ref="Y29:Z29"/>
    <mergeCell ref="K56:P56"/>
    <mergeCell ref="X6:AD7"/>
    <mergeCell ref="D16:E16"/>
    <mergeCell ref="E15:S15"/>
    <mergeCell ref="D5:D14"/>
    <mergeCell ref="E5:E11"/>
    <mergeCell ref="F5:H6"/>
    <mergeCell ref="I5:S6"/>
    <mergeCell ref="F16:S16"/>
    <mergeCell ref="E12:E14"/>
    <mergeCell ref="F12:O12"/>
    <mergeCell ref="P12:S14"/>
    <mergeCell ref="F13:O14"/>
    <mergeCell ref="AC30:AD30"/>
    <mergeCell ref="AC32:AD32"/>
    <mergeCell ref="Y30:Z30"/>
  </mergeCells>
  <phoneticPr fontId="3"/>
  <dataValidations count="2">
    <dataValidation type="list" allowBlank="1" showInputMessage="1" showErrorMessage="1" sqref="L25:L26" xr:uid="{00000000-0002-0000-0000-000000000000}">
      <formula1>"男,女"</formula1>
    </dataValidation>
    <dataValidation type="whole" allowBlank="1" showInputMessage="1" showErrorMessage="1" sqref="AI10:AL17 AN10:AP17 AM10:AM11 AM13:AM17" xr:uid="{F70507BE-AF9B-4C48-A4DB-2413D5FAEEA2}">
      <formula1>4</formula1>
      <formula2>6</formula2>
    </dataValidation>
  </dataValidations>
  <hyperlinks>
    <hyperlink ref="K56:N56" location="リレーチーム記録入力表!G11" display="リレー種目ベスト記録一括入力表" xr:uid="{00000000-0004-0000-0000-000000000000}"/>
    <hyperlink ref="K56:P56" location="リレーチーム記録入力表!G11" display="リレー種目ベスト記録一括入力表へ" xr:uid="{7A0DB677-C243-4279-ACF0-83B089218C17}"/>
    <hyperlink ref="F5:H6" location="競技者データ入力シート!A1" display="１、競技者データ入力" xr:uid="{9C68930C-93FA-486F-83DB-817C0E9D4BA2}"/>
    <hyperlink ref="F7:I9" location="リレーチーム記録入力表!F8" display="リレーチーム記録入力表!F8" xr:uid="{164D1ADB-3720-4E89-8DEA-5339EED5C536}"/>
    <hyperlink ref="F10:I11" location="'大会申込一覧表(印刷して提出)'!E6" display="'大会申込一覧表(印刷して提出)'!E6" xr:uid="{660172DB-2F5B-4427-BA58-34D714D59F73}"/>
  </hyperlinks>
  <pageMargins left="0.7" right="0.4" top="0.46" bottom="0.28000000000000003" header="0.3" footer="0.3"/>
  <pageSetup paperSize="9" orientation="landscape" verticalDpi="0" r:id="rId1"/>
  <ignoredErrors>
    <ignoredError sqref="AI13:AP13 AI15:AP16 AI11" formula="1"/>
    <ignoredError sqref="M25:M26 O25:P26"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GH58"/>
  <sheetViews>
    <sheetView view="pageBreakPreview" zoomScale="90" zoomScaleNormal="90" zoomScaleSheetLayoutView="90" workbookViewId="0">
      <pane xSplit="5" ySplit="7" topLeftCell="F8" activePane="bottomRight" state="frozen"/>
      <selection pane="topRight" activeCell="F1" sqref="F1"/>
      <selection pane="bottomLeft" activeCell="A8" sqref="A8"/>
      <selection pane="bottomRight" activeCell="V3" sqref="V3:AD3"/>
    </sheetView>
  </sheetViews>
  <sheetFormatPr defaultColWidth="9" defaultRowHeight="13.3" x14ac:dyDescent="0.25"/>
  <cols>
    <col min="1" max="1" width="1.23046875" style="102" customWidth="1"/>
    <col min="2" max="2" width="6" style="210" bestFit="1" customWidth="1"/>
    <col min="3" max="3" width="7.23046875" style="102" customWidth="1"/>
    <col min="4" max="5" width="7.3828125" style="211" customWidth="1"/>
    <col min="6" max="7" width="6.61328125" style="212" customWidth="1"/>
    <col min="8" max="8" width="14.3828125" style="212" customWidth="1"/>
    <col min="9" max="9" width="5.23046875" style="212" customWidth="1"/>
    <col min="10" max="10" width="5.23046875" style="213" customWidth="1"/>
    <col min="11" max="11" width="3.15234375" style="213" customWidth="1"/>
    <col min="12" max="13" width="5" style="213" bestFit="1" customWidth="1"/>
    <col min="14" max="14" width="11.3828125" style="212" customWidth="1"/>
    <col min="15" max="16" width="6.84375" style="213" customWidth="1"/>
    <col min="17" max="17" width="18.61328125" style="214" customWidth="1"/>
    <col min="18" max="18" width="10.23046875" style="215" customWidth="1"/>
    <col min="19" max="19" width="11" style="213" customWidth="1"/>
    <col min="20" max="20" width="5.23046875" style="210" hidden="1" customWidth="1"/>
    <col min="21" max="21" width="4.23046875" style="210" hidden="1" customWidth="1"/>
    <col min="22" max="22" width="19.4609375" style="214" customWidth="1"/>
    <col min="23" max="23" width="10.23046875" style="215" customWidth="1"/>
    <col min="24" max="24" width="9" style="213" hidden="1" customWidth="1"/>
    <col min="25" max="25" width="5.4609375" style="210" customWidth="1"/>
    <col min="26" max="26" width="4" style="210" hidden="1" customWidth="1"/>
    <col min="27" max="27" width="19.4609375" style="214" customWidth="1"/>
    <col min="28" max="28" width="10.23046875" style="215" customWidth="1"/>
    <col min="29" max="29" width="9" style="213" hidden="1" customWidth="1"/>
    <col min="30" max="30" width="5.4609375" style="210" customWidth="1"/>
    <col min="31" max="31" width="0.921875" style="210" hidden="1" customWidth="1"/>
    <col min="32" max="32" width="0.921875" style="214" hidden="1" customWidth="1"/>
    <col min="33" max="34" width="0.921875" style="213" hidden="1" customWidth="1"/>
    <col min="35" max="36" width="0.921875" style="210" hidden="1" customWidth="1"/>
    <col min="37" max="37" width="0.921875" style="214" hidden="1" customWidth="1"/>
    <col min="38" max="38" width="0.921875" style="215" hidden="1" customWidth="1"/>
    <col min="39" max="39" width="0.921875" style="242" hidden="1" customWidth="1"/>
    <col min="40" max="41" width="0.921875" style="243" hidden="1" customWidth="1"/>
    <col min="42" max="42" width="0.921875" style="536" hidden="1" customWidth="1"/>
    <col min="43" max="45" width="0.765625" style="598" hidden="1" customWidth="1"/>
    <col min="46" max="64" width="2.921875" style="598" customWidth="1"/>
    <col min="65" max="65" width="2.921875" style="598" hidden="1" customWidth="1"/>
    <col min="66" max="87" width="2.921875" style="598" customWidth="1"/>
    <col min="88" max="102" width="3.15234375" style="598" customWidth="1"/>
    <col min="103" max="104" width="3.61328125" style="598" bestFit="1" customWidth="1"/>
    <col min="105" max="105" width="17.23046875" style="598" bestFit="1" customWidth="1"/>
    <col min="106" max="106" width="3.61328125" style="598" bestFit="1" customWidth="1"/>
    <col min="107" max="108" width="9" style="598"/>
    <col min="109" max="190" width="9" style="536"/>
    <col min="191" max="16384" width="9" style="102"/>
  </cols>
  <sheetData>
    <row r="1" spans="2:79" ht="7.5" customHeight="1" thickBot="1" x14ac:dyDescent="0.3">
      <c r="D1" s="210"/>
      <c r="E1" s="102"/>
      <c r="F1" s="210"/>
      <c r="G1" s="102"/>
      <c r="H1" s="210"/>
      <c r="I1" s="102"/>
      <c r="J1" s="210"/>
      <c r="K1" s="102"/>
      <c r="L1" s="210"/>
      <c r="M1" s="102"/>
      <c r="N1" s="210"/>
      <c r="O1" s="102"/>
      <c r="P1" s="210"/>
      <c r="Q1" s="102"/>
      <c r="R1" s="210"/>
      <c r="S1" s="102"/>
      <c r="U1" s="102"/>
      <c r="V1" s="210"/>
      <c r="W1" s="102"/>
      <c r="X1" s="210"/>
      <c r="Z1" s="102"/>
      <c r="AA1" s="210"/>
    </row>
    <row r="2" spans="2:79" ht="32.25" customHeight="1" thickBot="1" x14ac:dyDescent="0.3">
      <c r="B2" s="520"/>
      <c r="C2" s="747" t="str">
        <f>"        競技会名、"&amp;'大会申込一覧表(印刷して提出)'!E4</f>
        <v xml:space="preserve">        競技会名、　第２３３回松戸市陸上競技記録会</v>
      </c>
      <c r="D2" s="747"/>
      <c r="E2" s="747"/>
      <c r="F2" s="747"/>
      <c r="G2" s="747"/>
      <c r="H2" s="747"/>
      <c r="I2" s="747"/>
      <c r="J2" s="747"/>
      <c r="K2" s="747"/>
      <c r="L2" s="747"/>
      <c r="M2" s="747"/>
      <c r="N2" s="747"/>
      <c r="O2" s="747"/>
      <c r="P2" s="748"/>
      <c r="Q2" s="755" t="str">
        <f>IF('大会申込一覧表(印刷して提出)'!P6="","",(IF('大会申込一覧表(印刷して提出)'!P6="","",'大会申込一覧表(印刷して提出)'!P6)))</f>
        <v/>
      </c>
      <c r="R2" s="756"/>
      <c r="S2" s="528" t="str">
        <f>IF('大会申込一覧表(印刷して提出)'!M9="","",'大会申込一覧表(印刷して提出)'!M9)</f>
        <v/>
      </c>
      <c r="T2" s="244"/>
      <c r="U2" s="102"/>
      <c r="V2" s="248" t="str">
        <f>IF($S$2="","",(VLOOKUP($S$2,データ!$W$2:$X$151,2,FALSE)))</f>
        <v/>
      </c>
      <c r="W2" s="245"/>
      <c r="X2" s="245"/>
      <c r="Y2" s="249"/>
      <c r="Z2" s="245"/>
      <c r="AA2" s="245"/>
      <c r="AB2" s="245"/>
      <c r="AC2" s="245"/>
      <c r="AD2" s="245"/>
      <c r="AE2" s="245"/>
      <c r="AF2" s="245"/>
      <c r="AG2" s="245"/>
      <c r="AH2" s="101"/>
      <c r="AI2" s="101"/>
      <c r="AJ2" s="101"/>
      <c r="AK2" s="101"/>
      <c r="AL2" s="101"/>
      <c r="AM2" s="241"/>
      <c r="AN2" s="241"/>
      <c r="AO2" s="241"/>
      <c r="AP2" s="537"/>
      <c r="AQ2" s="599"/>
      <c r="AR2" s="599"/>
      <c r="AS2" s="599"/>
    </row>
    <row r="3" spans="2:79" ht="32.25" customHeight="1" thickTop="1" thickBot="1" x14ac:dyDescent="0.3">
      <c r="B3" s="521"/>
      <c r="C3" s="522"/>
      <c r="D3" s="523" t="s">
        <v>568</v>
      </c>
      <c r="E3" s="522"/>
      <c r="F3" s="522"/>
      <c r="G3" s="522"/>
      <c r="H3" s="522"/>
      <c r="I3" s="522"/>
      <c r="J3" s="522"/>
      <c r="K3" s="522"/>
      <c r="L3" s="522"/>
      <c r="M3" s="522"/>
      <c r="N3" s="522"/>
      <c r="O3" s="522"/>
      <c r="P3" s="522"/>
      <c r="Q3" s="757" t="s">
        <v>540</v>
      </c>
      <c r="R3" s="758"/>
      <c r="S3" s="209" t="str">
        <f>IF($S$2="","",(VLOOKUP($S$2,データ!$W$2:$X$151,2,FALSE)))</f>
        <v/>
      </c>
      <c r="T3" s="102"/>
      <c r="U3" s="246"/>
      <c r="V3" s="886" t="s">
        <v>680</v>
      </c>
      <c r="W3" s="769"/>
      <c r="X3" s="769"/>
      <c r="Y3" s="769"/>
      <c r="Z3" s="769"/>
      <c r="AA3" s="769"/>
      <c r="AB3" s="769"/>
      <c r="AC3" s="769"/>
      <c r="AD3" s="770"/>
      <c r="AE3" s="247"/>
      <c r="AF3" s="247"/>
      <c r="AG3" s="247"/>
      <c r="AH3" s="101"/>
      <c r="AI3" s="101"/>
      <c r="AJ3" s="101"/>
      <c r="AK3" s="101"/>
      <c r="AL3" s="101"/>
      <c r="AM3" s="241"/>
      <c r="AN3" s="241"/>
      <c r="AO3" s="241"/>
      <c r="AQ3" s="600"/>
      <c r="AR3" s="600"/>
      <c r="AS3" s="600"/>
      <c r="AT3" s="600"/>
      <c r="AU3" s="600"/>
      <c r="AV3" s="600"/>
    </row>
    <row r="4" spans="2:79" ht="18" customHeight="1" thickTop="1" x14ac:dyDescent="0.25">
      <c r="B4" s="717" t="s">
        <v>67</v>
      </c>
      <c r="C4" s="719" t="s">
        <v>68</v>
      </c>
      <c r="D4" s="691" t="s">
        <v>69</v>
      </c>
      <c r="E4" s="692"/>
      <c r="F4" s="691" t="s">
        <v>70</v>
      </c>
      <c r="G4" s="692"/>
      <c r="H4" s="693" t="s">
        <v>71</v>
      </c>
      <c r="I4" s="710" t="s">
        <v>385</v>
      </c>
      <c r="J4" s="710" t="s">
        <v>386</v>
      </c>
      <c r="K4" s="710" t="s">
        <v>384</v>
      </c>
      <c r="L4" s="710" t="s">
        <v>387</v>
      </c>
      <c r="M4" s="710" t="s">
        <v>388</v>
      </c>
      <c r="N4" s="712" t="s">
        <v>73</v>
      </c>
      <c r="O4" s="695" t="s">
        <v>389</v>
      </c>
      <c r="P4" s="697" t="s">
        <v>390</v>
      </c>
      <c r="Q4" s="721" t="s">
        <v>399</v>
      </c>
      <c r="R4" s="723" t="s">
        <v>75</v>
      </c>
      <c r="S4" s="725" t="s">
        <v>617</v>
      </c>
      <c r="T4" s="759" t="s">
        <v>76</v>
      </c>
      <c r="U4" s="761" t="s">
        <v>77</v>
      </c>
      <c r="V4" s="763" t="s">
        <v>557</v>
      </c>
      <c r="W4" s="749" t="s">
        <v>75</v>
      </c>
      <c r="X4" s="368"/>
      <c r="Y4" s="765" t="s">
        <v>76</v>
      </c>
      <c r="Z4" s="767" t="s">
        <v>77</v>
      </c>
      <c r="AA4" s="729" t="s">
        <v>558</v>
      </c>
      <c r="AB4" s="751" t="s">
        <v>75</v>
      </c>
      <c r="AC4" s="369"/>
      <c r="AD4" s="737" t="s">
        <v>401</v>
      </c>
      <c r="AE4" s="739" t="s">
        <v>77</v>
      </c>
      <c r="AF4" s="741" t="s">
        <v>419</v>
      </c>
      <c r="AG4" s="753" t="s">
        <v>75</v>
      </c>
      <c r="AH4" s="103"/>
      <c r="AI4" s="743" t="s">
        <v>76</v>
      </c>
      <c r="AJ4" s="745" t="s">
        <v>77</v>
      </c>
      <c r="AK4" s="731" t="s">
        <v>78</v>
      </c>
      <c r="AL4" s="733" t="s">
        <v>75</v>
      </c>
      <c r="AM4" s="734"/>
      <c r="AN4" s="735" t="s">
        <v>76</v>
      </c>
      <c r="AO4" s="727" t="s">
        <v>77</v>
      </c>
      <c r="BF4" s="601"/>
    </row>
    <row r="5" spans="2:79" ht="18" customHeight="1" thickBot="1" x14ac:dyDescent="0.3">
      <c r="B5" s="718"/>
      <c r="C5" s="720"/>
      <c r="D5" s="366" t="s">
        <v>79</v>
      </c>
      <c r="E5" s="366" t="s">
        <v>80</v>
      </c>
      <c r="F5" s="366" t="s">
        <v>81</v>
      </c>
      <c r="G5" s="366" t="s">
        <v>82</v>
      </c>
      <c r="H5" s="694"/>
      <c r="I5" s="711"/>
      <c r="J5" s="711"/>
      <c r="K5" s="711"/>
      <c r="L5" s="711"/>
      <c r="M5" s="711"/>
      <c r="N5" s="713"/>
      <c r="O5" s="696"/>
      <c r="P5" s="698"/>
      <c r="Q5" s="722"/>
      <c r="R5" s="724"/>
      <c r="S5" s="726"/>
      <c r="T5" s="760"/>
      <c r="U5" s="762"/>
      <c r="V5" s="764"/>
      <c r="W5" s="750"/>
      <c r="X5" s="596" t="s">
        <v>84</v>
      </c>
      <c r="Y5" s="766"/>
      <c r="Z5" s="768"/>
      <c r="AA5" s="730"/>
      <c r="AB5" s="752"/>
      <c r="AC5" s="597" t="s">
        <v>84</v>
      </c>
      <c r="AD5" s="738"/>
      <c r="AE5" s="740"/>
      <c r="AF5" s="742"/>
      <c r="AG5" s="754"/>
      <c r="AH5" s="104" t="s">
        <v>84</v>
      </c>
      <c r="AI5" s="744"/>
      <c r="AJ5" s="746"/>
      <c r="AK5" s="732"/>
      <c r="AL5" s="105" t="s">
        <v>83</v>
      </c>
      <c r="AM5" s="234" t="s">
        <v>84</v>
      </c>
      <c r="AN5" s="736"/>
      <c r="AO5" s="728"/>
    </row>
    <row r="6" spans="2:79" ht="23.25" customHeight="1" thickTop="1" x14ac:dyDescent="0.25">
      <c r="B6" s="62" t="s">
        <v>85</v>
      </c>
      <c r="C6" s="585" t="s">
        <v>86</v>
      </c>
      <c r="D6" s="64" t="s">
        <v>87</v>
      </c>
      <c r="E6" s="64" t="s">
        <v>88</v>
      </c>
      <c r="F6" s="64" t="s">
        <v>89</v>
      </c>
      <c r="G6" s="65" t="s">
        <v>90</v>
      </c>
      <c r="H6" s="66" t="s">
        <v>91</v>
      </c>
      <c r="I6" s="67" t="s">
        <v>92</v>
      </c>
      <c r="J6" s="68" t="s">
        <v>93</v>
      </c>
      <c r="K6" s="69" t="s">
        <v>94</v>
      </c>
      <c r="L6" s="70">
        <v>2001</v>
      </c>
      <c r="M6" s="70" t="s">
        <v>95</v>
      </c>
      <c r="N6" s="70" t="s">
        <v>96</v>
      </c>
      <c r="O6" s="71" t="s">
        <v>14</v>
      </c>
      <c r="P6" s="72" t="s">
        <v>97</v>
      </c>
      <c r="Q6" s="106" t="s">
        <v>578</v>
      </c>
      <c r="R6" s="304" t="s">
        <v>598</v>
      </c>
      <c r="S6" s="534" t="s">
        <v>616</v>
      </c>
      <c r="T6" s="206" t="s">
        <v>98</v>
      </c>
      <c r="U6" s="109" t="s">
        <v>98</v>
      </c>
      <c r="V6" s="106" t="s">
        <v>13</v>
      </c>
      <c r="W6" s="300" t="s">
        <v>326</v>
      </c>
      <c r="X6" s="301" t="s">
        <v>402</v>
      </c>
      <c r="Y6" s="108" t="s">
        <v>167</v>
      </c>
      <c r="Z6" s="109" t="s">
        <v>100</v>
      </c>
      <c r="AA6" s="106" t="s">
        <v>395</v>
      </c>
      <c r="AB6" s="300" t="s">
        <v>600</v>
      </c>
      <c r="AC6" s="301" t="s">
        <v>101</v>
      </c>
      <c r="AD6" s="109" t="s">
        <v>421</v>
      </c>
      <c r="AE6" s="250" t="s">
        <v>98</v>
      </c>
      <c r="AF6" s="106" t="s">
        <v>16</v>
      </c>
      <c r="AG6" s="107" t="s">
        <v>328</v>
      </c>
      <c r="AH6" s="110" t="s">
        <v>101</v>
      </c>
      <c r="AI6" s="111" t="s">
        <v>102</v>
      </c>
      <c r="AJ6" s="112" t="s">
        <v>98</v>
      </c>
      <c r="AK6" s="113" t="s">
        <v>103</v>
      </c>
      <c r="AL6" s="114" t="s">
        <v>104</v>
      </c>
      <c r="AM6" s="235" t="s">
        <v>99</v>
      </c>
      <c r="AN6" s="236"/>
      <c r="AO6" s="237" t="s">
        <v>98</v>
      </c>
    </row>
    <row r="7" spans="2:79" ht="23.25" customHeight="1" thickBot="1" x14ac:dyDescent="0.3">
      <c r="B7" s="73" t="s">
        <v>85</v>
      </c>
      <c r="C7" s="586">
        <v>4567</v>
      </c>
      <c r="D7" s="75" t="s">
        <v>105</v>
      </c>
      <c r="E7" s="75" t="s">
        <v>106</v>
      </c>
      <c r="F7" s="75" t="s">
        <v>107</v>
      </c>
      <c r="G7" s="76" t="s">
        <v>108</v>
      </c>
      <c r="H7" s="77" t="s">
        <v>109</v>
      </c>
      <c r="I7" s="78" t="s">
        <v>22</v>
      </c>
      <c r="J7" s="79" t="s">
        <v>111</v>
      </c>
      <c r="K7" s="80" t="s">
        <v>112</v>
      </c>
      <c r="L7" s="81">
        <v>1980</v>
      </c>
      <c r="M7" s="81" t="s">
        <v>113</v>
      </c>
      <c r="N7" s="81" t="s">
        <v>114</v>
      </c>
      <c r="O7" s="80" t="s">
        <v>25</v>
      </c>
      <c r="P7" s="82" t="s">
        <v>115</v>
      </c>
      <c r="Q7" s="115" t="s">
        <v>575</v>
      </c>
      <c r="R7" s="305" t="s">
        <v>599</v>
      </c>
      <c r="S7" s="306" t="s">
        <v>116</v>
      </c>
      <c r="T7" s="207"/>
      <c r="U7" s="117"/>
      <c r="V7" s="115" t="s">
        <v>20</v>
      </c>
      <c r="W7" s="302" t="s">
        <v>329</v>
      </c>
      <c r="X7" s="303" t="s">
        <v>117</v>
      </c>
      <c r="Y7" s="118" t="s">
        <v>420</v>
      </c>
      <c r="Z7" s="117"/>
      <c r="AA7" s="115" t="s">
        <v>17</v>
      </c>
      <c r="AB7" s="302" t="s">
        <v>400</v>
      </c>
      <c r="AC7" s="303" t="s">
        <v>118</v>
      </c>
      <c r="AD7" s="117" t="s">
        <v>422</v>
      </c>
      <c r="AE7" s="251"/>
      <c r="AF7" s="115" t="s">
        <v>17</v>
      </c>
      <c r="AG7" s="116" t="s">
        <v>327</v>
      </c>
      <c r="AH7" s="119"/>
      <c r="AI7" s="120"/>
      <c r="AJ7" s="121"/>
      <c r="AK7" s="122" t="s">
        <v>119</v>
      </c>
      <c r="AL7" s="123" t="s">
        <v>120</v>
      </c>
      <c r="AM7" s="238"/>
      <c r="AN7" s="239"/>
      <c r="AO7" s="240"/>
      <c r="BR7" s="601"/>
      <c r="BS7" s="601"/>
      <c r="BT7" s="601"/>
      <c r="BU7" s="601"/>
      <c r="BV7" s="601"/>
      <c r="BW7" s="601"/>
      <c r="BX7" s="601"/>
      <c r="BY7" s="601"/>
    </row>
    <row r="8" spans="2:79" ht="27.9" customHeight="1" x14ac:dyDescent="0.25">
      <c r="B8" s="124" t="str">
        <f>IF(D8="","",(COUNTIF($BK$8:BK8,"1")))</f>
        <v/>
      </c>
      <c r="C8" s="17"/>
      <c r="D8" s="337"/>
      <c r="E8" s="337"/>
      <c r="F8" s="337"/>
      <c r="G8" s="338"/>
      <c r="H8" s="332"/>
      <c r="I8" s="18"/>
      <c r="J8" s="19"/>
      <c r="K8" s="40"/>
      <c r="L8" s="40"/>
      <c r="M8" s="40"/>
      <c r="N8" s="639"/>
      <c r="O8" s="18"/>
      <c r="P8" s="40" t="str">
        <f>IF(D8="","","JPN")</f>
        <v/>
      </c>
      <c r="Q8" s="535"/>
      <c r="R8" s="307"/>
      <c r="S8" s="308"/>
      <c r="T8" s="195"/>
      <c r="U8" s="20"/>
      <c r="V8" s="263"/>
      <c r="W8" s="432" t="str">
        <f>IF(Y8="","",(IFERROR(VLOOKUP((V8&amp;Y8),リレーチーム記録入力表!$F$29:$G$92,2,FALSE),"")))</f>
        <v/>
      </c>
      <c r="X8" s="443"/>
      <c r="Y8" s="264"/>
      <c r="Z8" s="442"/>
      <c r="AA8" s="272"/>
      <c r="AB8" s="437" t="str">
        <f>IF(AD8="","",(IFERROR(VLOOKUP((AA8&amp;AD8),リレーチーム記録入力表!$F$29:$G$92,2,FALSE),"")))</f>
        <v/>
      </c>
      <c r="AC8" s="444"/>
      <c r="AD8" s="273"/>
      <c r="AE8" s="445"/>
      <c r="AF8" s="446"/>
      <c r="AG8" s="447"/>
      <c r="AH8" s="448"/>
      <c r="AI8" s="449" t="str">
        <f>IF(AF8="","","A")</f>
        <v/>
      </c>
      <c r="AJ8" s="450"/>
      <c r="AK8" s="451"/>
      <c r="AL8" s="452"/>
      <c r="AM8" s="453"/>
      <c r="AN8" s="454"/>
      <c r="AO8" s="455"/>
      <c r="AT8" s="598" t="str">
        <f>IF($I8="一般","A",(IF($I8="大学","A",(IF($I8="高校","A",(IF($I8="中学","D",(IF($I8="小学","E","")))))))))</f>
        <v/>
      </c>
      <c r="AU8" s="598" t="str">
        <f>IF($J8="男","M",(IF($J8="女","F","")))</f>
        <v/>
      </c>
      <c r="AV8" s="598" t="str">
        <f>AT8&amp;AU8</f>
        <v/>
      </c>
      <c r="AW8" s="598" t="str">
        <f>"_r1"&amp;AV8</f>
        <v>_r1</v>
      </c>
      <c r="AX8" s="598" t="str">
        <f>"_r4"&amp;AV8</f>
        <v>_r4</v>
      </c>
      <c r="BB8" s="601" t="str">
        <f>IF($I8="一般","A",(IF($I8="大学","A",(IF($I8="高校","F",(IF($I8="中学","D",(IF($I8="小学","E","")))))))))</f>
        <v/>
      </c>
      <c r="BC8" s="601" t="str">
        <f>IF($J8="男","1_",(IF($J8="女","2_","")))</f>
        <v/>
      </c>
      <c r="BD8" s="601" t="str">
        <f>BB8&amp;BC8</f>
        <v/>
      </c>
      <c r="BE8" s="601"/>
      <c r="BF8" s="601" t="str">
        <f>IF($I8="一般","A",(IF($I8="大学","A",(IF($I8="高校","A",(IF($I8="中学","D",(IF($I8="小学","E","")))))))))</f>
        <v/>
      </c>
      <c r="BG8" s="601" t="str">
        <f>IF($J8="男","R1",(IF($J8="女","R2","")))</f>
        <v/>
      </c>
      <c r="BH8" s="601" t="str">
        <f>BF8&amp;BG8&amp;"1_"</f>
        <v>1_</v>
      </c>
      <c r="BI8" s="602" t="str">
        <f>BF8&amp;BG8&amp;"4_"</f>
        <v>4_</v>
      </c>
      <c r="BK8" s="598" t="str">
        <f t="shared" ref="BK8" si="0">IF(D8="","","1")</f>
        <v/>
      </c>
      <c r="BL8" s="598" t="str">
        <f t="shared" ref="BL8" si="1">IF(Q8="","","1")</f>
        <v/>
      </c>
      <c r="BM8" s="598" t="str">
        <f>IF(D8="","",(BK8+BL8))</f>
        <v/>
      </c>
      <c r="BQ8" s="601"/>
      <c r="BR8" s="601" t="str">
        <f>'NANS Data'!U2</f>
        <v/>
      </c>
      <c r="BS8" s="601" t="str">
        <f>BB8</f>
        <v/>
      </c>
      <c r="BT8" s="601" t="str">
        <f>BR8&amp;BS8</f>
        <v/>
      </c>
      <c r="BU8" s="601"/>
      <c r="BV8" s="601" t="s">
        <v>569</v>
      </c>
      <c r="BW8" s="601" t="s">
        <v>602</v>
      </c>
      <c r="BX8" s="601">
        <v>1</v>
      </c>
      <c r="BY8" s="601" t="s">
        <v>398</v>
      </c>
      <c r="BZ8" s="598" t="str">
        <f>BX8&amp;BY8</f>
        <v>1A</v>
      </c>
      <c r="CA8" s="598">
        <f>COUNTIF($BT$8:$BT$57,BZ8)</f>
        <v>0</v>
      </c>
    </row>
    <row r="9" spans="2:79" ht="27.9" customHeight="1" x14ac:dyDescent="0.25">
      <c r="B9" s="125" t="str">
        <f>IF(D9="","",(COUNTIF($BK$8:BK9,"1")))</f>
        <v/>
      </c>
      <c r="C9" s="21"/>
      <c r="D9" s="339"/>
      <c r="E9" s="339"/>
      <c r="F9" s="339"/>
      <c r="G9" s="340"/>
      <c r="H9" s="333"/>
      <c r="I9" s="22"/>
      <c r="J9" s="23"/>
      <c r="K9" s="24"/>
      <c r="L9" s="24"/>
      <c r="M9" s="24"/>
      <c r="N9" s="25"/>
      <c r="O9" s="22"/>
      <c r="P9" s="41" t="str">
        <f t="shared" ref="P9:P57" si="2">IF(D9="","","JPN")</f>
        <v/>
      </c>
      <c r="Q9" s="281"/>
      <c r="R9" s="309"/>
      <c r="S9" s="310"/>
      <c r="T9" s="196"/>
      <c r="U9" s="26"/>
      <c r="V9" s="265"/>
      <c r="W9" s="433" t="str">
        <f>IF(Y9="","",(IFERROR(VLOOKUP((V9&amp;Y9),リレーチーム記録入力表!$F$29:$G$92,2,FALSE),"")))</f>
        <v/>
      </c>
      <c r="X9" s="457"/>
      <c r="Y9" s="266"/>
      <c r="Z9" s="456"/>
      <c r="AA9" s="274"/>
      <c r="AB9" s="438" t="str">
        <f>IF(AD9="","",(IFERROR(VLOOKUP((AA9&amp;AD9),リレーチーム記録入力表!$F$29:$G$92,2,FALSE),"")))</f>
        <v/>
      </c>
      <c r="AC9" s="458"/>
      <c r="AD9" s="275"/>
      <c r="AE9" s="459"/>
      <c r="AF9" s="460"/>
      <c r="AG9" s="461"/>
      <c r="AH9" s="462"/>
      <c r="AI9" s="463" t="str">
        <f t="shared" ref="AI9:AI57" si="3">IF(AF9="","","A")</f>
        <v/>
      </c>
      <c r="AJ9" s="464"/>
      <c r="AK9" s="465"/>
      <c r="AL9" s="466"/>
      <c r="AM9" s="467"/>
      <c r="AN9" s="468"/>
      <c r="AO9" s="469"/>
      <c r="AT9" s="598" t="str">
        <f t="shared" ref="AT9:AT57" si="4">IF($I9="一般","A",(IF($I9="大学","A",(IF($I9="高校","A",(IF($I9="中学","D",(IF($I9="小学","E","")))))))))</f>
        <v/>
      </c>
      <c r="AU9" s="598" t="str">
        <f t="shared" ref="AU9:AU57" si="5">IF($J9="男","M",(IF($J9="女","F","")))</f>
        <v/>
      </c>
      <c r="AV9" s="598" t="str">
        <f t="shared" ref="AV9:AV57" si="6">AT9&amp;AU9</f>
        <v/>
      </c>
      <c r="AW9" s="598" t="str">
        <f t="shared" ref="AW9:AW57" si="7">"_r1"&amp;AV9</f>
        <v>_r1</v>
      </c>
      <c r="AX9" s="598" t="str">
        <f t="shared" ref="AX9:AX57" si="8">"_r4"&amp;AV9</f>
        <v>_r4</v>
      </c>
      <c r="BB9" s="601" t="str">
        <f t="shared" ref="BB9:BB57" si="9">IF($I9="一般","A",(IF($I9="大学","A",(IF($I9="高校","F",(IF($I9="中学","D",(IF($I9="小学","E","")))))))))</f>
        <v/>
      </c>
      <c r="BC9" s="601" t="str">
        <f t="shared" ref="BC9:BC57" si="10">IF($J9="男","1_",(IF($J9="女","2_","")))</f>
        <v/>
      </c>
      <c r="BD9" s="601" t="str">
        <f t="shared" ref="BD9:BD57" si="11">BB9&amp;BC9</f>
        <v/>
      </c>
      <c r="BE9" s="601"/>
      <c r="BF9" s="601" t="str">
        <f t="shared" ref="BF9:BF57" si="12">IF($I9="一般","A",(IF($I9="大学","A",(IF($I9="高校","A",(IF($I9="中学","D",(IF($I9="小学","E","")))))))))</f>
        <v/>
      </c>
      <c r="BG9" s="601" t="str">
        <f t="shared" ref="BG9:BG57" si="13">IF($J9="男","R1",(IF($J9="女","R2","")))</f>
        <v/>
      </c>
      <c r="BH9" s="601" t="str">
        <f t="shared" ref="BH9:BH57" si="14">BF9&amp;BG9&amp;"1_"</f>
        <v>1_</v>
      </c>
      <c r="BI9" s="602" t="str">
        <f t="shared" ref="BI9:BI57" si="15">BF9&amp;BG9&amp;"4_"</f>
        <v>4_</v>
      </c>
      <c r="BK9" s="598" t="str">
        <f t="shared" ref="BK9:BK12" si="16">IF(D9="","","1")</f>
        <v/>
      </c>
      <c r="BL9" s="598" t="str">
        <f t="shared" ref="BL9:BL12" si="17">IF(Q9="","","1")</f>
        <v/>
      </c>
      <c r="BM9" s="598" t="str">
        <f t="shared" ref="BM9:BM12" si="18">IF(D9="","",(BK9+BL9))</f>
        <v/>
      </c>
      <c r="BQ9" s="601"/>
      <c r="BR9" s="601" t="str">
        <f>'NANS Data'!U3</f>
        <v/>
      </c>
      <c r="BS9" s="601" t="str">
        <f t="shared" ref="BS9:BS57" si="19">BB9</f>
        <v/>
      </c>
      <c r="BT9" s="601" t="str">
        <f t="shared" ref="BT9:BT57" si="20">BR9&amp;BS9</f>
        <v/>
      </c>
      <c r="BU9" s="601"/>
      <c r="BV9" s="601" t="s">
        <v>578</v>
      </c>
      <c r="BW9" s="601" t="s">
        <v>602</v>
      </c>
      <c r="BX9" s="601">
        <v>2</v>
      </c>
      <c r="BY9" s="601" t="s">
        <v>398</v>
      </c>
      <c r="BZ9" s="598" t="str">
        <f t="shared" ref="BZ9" si="21">BX9&amp;BY9</f>
        <v>2A</v>
      </c>
      <c r="CA9" s="598">
        <f t="shared" ref="CA9:CA13" si="22">COUNTIF($BT$8:$BT$57,BZ9)</f>
        <v>0</v>
      </c>
    </row>
    <row r="10" spans="2:79" ht="27.9" customHeight="1" x14ac:dyDescent="0.25">
      <c r="B10" s="125" t="str">
        <f>IF(D10="","",(COUNTIF($BK$8:BK10,"1")))</f>
        <v/>
      </c>
      <c r="C10" s="21"/>
      <c r="D10" s="339"/>
      <c r="E10" s="339"/>
      <c r="F10" s="339"/>
      <c r="G10" s="340"/>
      <c r="H10" s="333"/>
      <c r="I10" s="22"/>
      <c r="J10" s="23"/>
      <c r="K10" s="24"/>
      <c r="L10" s="24"/>
      <c r="M10" s="24"/>
      <c r="N10" s="27"/>
      <c r="O10" s="22"/>
      <c r="P10" s="41" t="str">
        <f t="shared" si="2"/>
        <v/>
      </c>
      <c r="Q10" s="281"/>
      <c r="R10" s="309"/>
      <c r="S10" s="310"/>
      <c r="T10" s="196"/>
      <c r="U10" s="26"/>
      <c r="V10" s="265"/>
      <c r="W10" s="433" t="str">
        <f>IF(Y10="","",(IFERROR(VLOOKUP((V10&amp;Y10),リレーチーム記録入力表!$F$29:$G$92,2,FALSE),"")))</f>
        <v/>
      </c>
      <c r="X10" s="457"/>
      <c r="Y10" s="267"/>
      <c r="Z10" s="456"/>
      <c r="AA10" s="274"/>
      <c r="AB10" s="438" t="str">
        <f>IF(AD10="","",(IFERROR(VLOOKUP((AA10&amp;AD10),リレーチーム記録入力表!$F$29:$G$92,2,FALSE),"")))</f>
        <v/>
      </c>
      <c r="AC10" s="458"/>
      <c r="AD10" s="275"/>
      <c r="AE10" s="459"/>
      <c r="AF10" s="460"/>
      <c r="AG10" s="461"/>
      <c r="AH10" s="462"/>
      <c r="AI10" s="470" t="str">
        <f t="shared" si="3"/>
        <v/>
      </c>
      <c r="AJ10" s="464"/>
      <c r="AK10" s="465"/>
      <c r="AL10" s="466"/>
      <c r="AM10" s="467"/>
      <c r="AN10" s="468"/>
      <c r="AO10" s="469"/>
      <c r="AT10" s="598" t="str">
        <f t="shared" si="4"/>
        <v/>
      </c>
      <c r="AU10" s="598" t="str">
        <f t="shared" si="5"/>
        <v/>
      </c>
      <c r="AV10" s="598" t="str">
        <f t="shared" si="6"/>
        <v/>
      </c>
      <c r="AW10" s="598" t="str">
        <f t="shared" si="7"/>
        <v>_r1</v>
      </c>
      <c r="AX10" s="598" t="str">
        <f t="shared" si="8"/>
        <v>_r4</v>
      </c>
      <c r="BB10" s="601" t="str">
        <f t="shared" si="9"/>
        <v/>
      </c>
      <c r="BC10" s="601" t="str">
        <f t="shared" si="10"/>
        <v/>
      </c>
      <c r="BD10" s="601" t="str">
        <f t="shared" si="11"/>
        <v/>
      </c>
      <c r="BE10" s="601"/>
      <c r="BF10" s="601" t="str">
        <f t="shared" si="12"/>
        <v/>
      </c>
      <c r="BG10" s="601" t="str">
        <f t="shared" si="13"/>
        <v/>
      </c>
      <c r="BH10" s="601" t="str">
        <f t="shared" si="14"/>
        <v>1_</v>
      </c>
      <c r="BI10" s="602" t="str">
        <f t="shared" si="15"/>
        <v>4_</v>
      </c>
      <c r="BK10" s="598" t="str">
        <f t="shared" si="16"/>
        <v/>
      </c>
      <c r="BL10" s="598" t="str">
        <f t="shared" si="17"/>
        <v/>
      </c>
      <c r="BM10" s="598" t="str">
        <f t="shared" si="18"/>
        <v/>
      </c>
      <c r="BQ10" s="601"/>
      <c r="BR10" s="601" t="str">
        <f>'NANS Data'!U4</f>
        <v/>
      </c>
      <c r="BS10" s="601" t="str">
        <f t="shared" si="19"/>
        <v/>
      </c>
      <c r="BT10" s="601" t="str">
        <f t="shared" si="20"/>
        <v/>
      </c>
      <c r="BU10" s="601"/>
      <c r="BV10" s="598" t="s">
        <v>569</v>
      </c>
      <c r="BW10" s="598" t="s">
        <v>603</v>
      </c>
      <c r="BX10" s="601">
        <v>1</v>
      </c>
      <c r="BY10" s="601" t="s">
        <v>450</v>
      </c>
      <c r="BZ10" s="598" t="str">
        <f>BX10&amp;BY10</f>
        <v>1F</v>
      </c>
      <c r="CA10" s="598">
        <f t="shared" si="22"/>
        <v>0</v>
      </c>
    </row>
    <row r="11" spans="2:79" ht="27.9" customHeight="1" x14ac:dyDescent="0.25">
      <c r="B11" s="125" t="str">
        <f>IF(D11="","",(COUNTIF($BK$8:BK11,"1")))</f>
        <v/>
      </c>
      <c r="C11" s="21"/>
      <c r="D11" s="339"/>
      <c r="E11" s="339"/>
      <c r="F11" s="339"/>
      <c r="G11" s="340"/>
      <c r="H11" s="333"/>
      <c r="I11" s="22"/>
      <c r="J11" s="23"/>
      <c r="K11" s="24"/>
      <c r="L11" s="24"/>
      <c r="M11" s="24"/>
      <c r="N11" s="25"/>
      <c r="O11" s="22"/>
      <c r="P11" s="41" t="str">
        <f t="shared" si="2"/>
        <v/>
      </c>
      <c r="Q11" s="281"/>
      <c r="R11" s="309"/>
      <c r="S11" s="310"/>
      <c r="T11" s="197"/>
      <c r="U11" s="26"/>
      <c r="V11" s="265"/>
      <c r="W11" s="433" t="str">
        <f>IF(Y11="","",(IFERROR(VLOOKUP((V11&amp;Y11),リレーチーム記録入力表!$F$29:$G$92,2,FALSE),"")))</f>
        <v/>
      </c>
      <c r="X11" s="457"/>
      <c r="Y11" s="267"/>
      <c r="Z11" s="456"/>
      <c r="AA11" s="274"/>
      <c r="AB11" s="438" t="str">
        <f>IF(AD11="","",(IFERROR(VLOOKUP((AA11&amp;AD11),リレーチーム記録入力表!$F$29:$G$92,2,FALSE),"")))</f>
        <v/>
      </c>
      <c r="AC11" s="458"/>
      <c r="AD11" s="275"/>
      <c r="AE11" s="459"/>
      <c r="AF11" s="460"/>
      <c r="AG11" s="461"/>
      <c r="AH11" s="462"/>
      <c r="AI11" s="470" t="str">
        <f t="shared" si="3"/>
        <v/>
      </c>
      <c r="AJ11" s="464"/>
      <c r="AK11" s="465"/>
      <c r="AL11" s="466"/>
      <c r="AM11" s="467"/>
      <c r="AN11" s="468"/>
      <c r="AO11" s="469"/>
      <c r="AT11" s="598" t="str">
        <f t="shared" si="4"/>
        <v/>
      </c>
      <c r="AU11" s="598" t="str">
        <f t="shared" si="5"/>
        <v/>
      </c>
      <c r="AV11" s="598" t="str">
        <f t="shared" si="6"/>
        <v/>
      </c>
      <c r="AW11" s="598" t="str">
        <f t="shared" si="7"/>
        <v>_r1</v>
      </c>
      <c r="AX11" s="598" t="str">
        <f t="shared" si="8"/>
        <v>_r4</v>
      </c>
      <c r="BB11" s="601" t="str">
        <f t="shared" si="9"/>
        <v/>
      </c>
      <c r="BC11" s="601" t="str">
        <f t="shared" si="10"/>
        <v/>
      </c>
      <c r="BD11" s="601" t="str">
        <f t="shared" si="11"/>
        <v/>
      </c>
      <c r="BE11" s="601"/>
      <c r="BF11" s="601" t="str">
        <f t="shared" si="12"/>
        <v/>
      </c>
      <c r="BG11" s="601" t="str">
        <f t="shared" si="13"/>
        <v/>
      </c>
      <c r="BH11" s="601" t="str">
        <f t="shared" si="14"/>
        <v>1_</v>
      </c>
      <c r="BI11" s="602" t="str">
        <f t="shared" si="15"/>
        <v>4_</v>
      </c>
      <c r="BK11" s="598" t="str">
        <f t="shared" si="16"/>
        <v/>
      </c>
      <c r="BL11" s="598" t="str">
        <f t="shared" si="17"/>
        <v/>
      </c>
      <c r="BM11" s="598" t="str">
        <f t="shared" si="18"/>
        <v/>
      </c>
      <c r="BQ11" s="601"/>
      <c r="BR11" s="601" t="str">
        <f>'NANS Data'!U5</f>
        <v/>
      </c>
      <c r="BS11" s="601" t="str">
        <f t="shared" si="19"/>
        <v/>
      </c>
      <c r="BT11" s="601" t="str">
        <f t="shared" si="20"/>
        <v/>
      </c>
      <c r="BU11" s="601"/>
      <c r="BV11" s="598" t="s">
        <v>578</v>
      </c>
      <c r="BW11" s="598" t="s">
        <v>603</v>
      </c>
      <c r="BX11" s="601">
        <v>2</v>
      </c>
      <c r="BY11" s="601" t="s">
        <v>450</v>
      </c>
      <c r="BZ11" s="598" t="str">
        <f>BX11&amp;BY11</f>
        <v>2F</v>
      </c>
      <c r="CA11" s="598">
        <f t="shared" si="22"/>
        <v>0</v>
      </c>
    </row>
    <row r="12" spans="2:79" ht="27.9" customHeight="1" x14ac:dyDescent="0.25">
      <c r="B12" s="126" t="str">
        <f>IF(D12="","",(COUNTIF($BK$8:BK12,"1")))</f>
        <v/>
      </c>
      <c r="C12" s="28"/>
      <c r="D12" s="341"/>
      <c r="E12" s="341"/>
      <c r="F12" s="341"/>
      <c r="G12" s="342"/>
      <c r="H12" s="334"/>
      <c r="I12" s="29"/>
      <c r="J12" s="30"/>
      <c r="K12" s="31"/>
      <c r="L12" s="31"/>
      <c r="M12" s="31"/>
      <c r="N12" s="32"/>
      <c r="O12" s="29"/>
      <c r="P12" s="42" t="str">
        <f t="shared" si="2"/>
        <v/>
      </c>
      <c r="Q12" s="282"/>
      <c r="R12" s="311"/>
      <c r="S12" s="312"/>
      <c r="T12" s="198"/>
      <c r="U12" s="33"/>
      <c r="V12" s="268"/>
      <c r="W12" s="434" t="str">
        <f>IF(Y12="","",(IFERROR(VLOOKUP((V12&amp;Y12),リレーチーム記録入力表!$F$29:$G$92,2,FALSE),"")))</f>
        <v/>
      </c>
      <c r="X12" s="472"/>
      <c r="Y12" s="269"/>
      <c r="Z12" s="471"/>
      <c r="AA12" s="276"/>
      <c r="AB12" s="439" t="str">
        <f>IF(AD12="","",(IFERROR(VLOOKUP((AA12&amp;AD12),リレーチーム記録入力表!$F$29:$G$92,2,FALSE),"")))</f>
        <v/>
      </c>
      <c r="AC12" s="473"/>
      <c r="AD12" s="277"/>
      <c r="AE12" s="474"/>
      <c r="AF12" s="475"/>
      <c r="AG12" s="476"/>
      <c r="AH12" s="477"/>
      <c r="AI12" s="478" t="str">
        <f t="shared" si="3"/>
        <v/>
      </c>
      <c r="AJ12" s="479"/>
      <c r="AK12" s="480"/>
      <c r="AL12" s="481"/>
      <c r="AM12" s="482"/>
      <c r="AN12" s="483"/>
      <c r="AO12" s="240"/>
      <c r="AT12" s="598" t="str">
        <f t="shared" si="4"/>
        <v/>
      </c>
      <c r="AU12" s="598" t="str">
        <f t="shared" si="5"/>
        <v/>
      </c>
      <c r="AV12" s="598" t="str">
        <f t="shared" si="6"/>
        <v/>
      </c>
      <c r="AW12" s="598" t="str">
        <f t="shared" si="7"/>
        <v>_r1</v>
      </c>
      <c r="AX12" s="598" t="str">
        <f t="shared" si="8"/>
        <v>_r4</v>
      </c>
      <c r="BB12" s="601" t="str">
        <f t="shared" si="9"/>
        <v/>
      </c>
      <c r="BC12" s="601" t="str">
        <f t="shared" si="10"/>
        <v/>
      </c>
      <c r="BD12" s="601" t="str">
        <f t="shared" si="11"/>
        <v/>
      </c>
      <c r="BE12" s="601"/>
      <c r="BF12" s="601" t="str">
        <f t="shared" si="12"/>
        <v/>
      </c>
      <c r="BG12" s="601" t="str">
        <f t="shared" si="13"/>
        <v/>
      </c>
      <c r="BH12" s="601" t="str">
        <f t="shared" si="14"/>
        <v>1_</v>
      </c>
      <c r="BI12" s="602" t="str">
        <f t="shared" si="15"/>
        <v>4_</v>
      </c>
      <c r="BK12" s="598" t="str">
        <f t="shared" si="16"/>
        <v/>
      </c>
      <c r="BL12" s="598" t="str">
        <f t="shared" si="17"/>
        <v/>
      </c>
      <c r="BM12" s="598" t="str">
        <f t="shared" si="18"/>
        <v/>
      </c>
      <c r="BQ12" s="601"/>
      <c r="BR12" s="601" t="str">
        <f>'NANS Data'!U6</f>
        <v/>
      </c>
      <c r="BS12" s="601" t="str">
        <f t="shared" si="19"/>
        <v/>
      </c>
      <c r="BT12" s="601" t="str">
        <f t="shared" si="20"/>
        <v/>
      </c>
      <c r="BU12" s="601"/>
      <c r="BV12" s="598" t="s">
        <v>571</v>
      </c>
      <c r="BW12" s="598" t="s">
        <v>604</v>
      </c>
      <c r="BX12" s="601">
        <v>5</v>
      </c>
      <c r="BY12" s="601" t="s">
        <v>407</v>
      </c>
      <c r="BZ12" s="598" t="str">
        <f>BX12&amp;BY12</f>
        <v>5D</v>
      </c>
      <c r="CA12" s="598">
        <f t="shared" si="22"/>
        <v>0</v>
      </c>
    </row>
    <row r="13" spans="2:79" ht="27.9" customHeight="1" x14ac:dyDescent="0.25">
      <c r="B13" s="127" t="str">
        <f>IF(D13="","",(COUNTIF($BK$8:BK13,"1")))</f>
        <v/>
      </c>
      <c r="C13" s="34"/>
      <c r="D13" s="343"/>
      <c r="E13" s="343"/>
      <c r="F13" s="343"/>
      <c r="G13" s="344"/>
      <c r="H13" s="335"/>
      <c r="I13" s="35"/>
      <c r="J13" s="36"/>
      <c r="K13" s="37"/>
      <c r="L13" s="37"/>
      <c r="M13" s="37"/>
      <c r="N13" s="38"/>
      <c r="O13" s="35"/>
      <c r="P13" s="37" t="str">
        <f t="shared" si="2"/>
        <v/>
      </c>
      <c r="Q13" s="283"/>
      <c r="R13" s="313"/>
      <c r="S13" s="314"/>
      <c r="T13" s="199"/>
      <c r="U13" s="39"/>
      <c r="V13" s="270"/>
      <c r="W13" s="435" t="str">
        <f>IF(Y13="","",(IFERROR(VLOOKUP((V13&amp;Y13),リレーチーム記録入力表!$F$29:$G$92,2,FALSE),"")))</f>
        <v/>
      </c>
      <c r="X13" s="485"/>
      <c r="Y13" s="271"/>
      <c r="Z13" s="484"/>
      <c r="AA13" s="278"/>
      <c r="AB13" s="440" t="str">
        <f>IF(AD13="","",(IFERROR(VLOOKUP((AA13&amp;AD13),リレーチーム記録入力表!$F$29:$G$92,2,FALSE),"")))</f>
        <v/>
      </c>
      <c r="AC13" s="486"/>
      <c r="AD13" s="279"/>
      <c r="AE13" s="487"/>
      <c r="AF13" s="488"/>
      <c r="AG13" s="489"/>
      <c r="AH13" s="490"/>
      <c r="AI13" s="449" t="str">
        <f t="shared" si="3"/>
        <v/>
      </c>
      <c r="AJ13" s="491"/>
      <c r="AK13" s="492"/>
      <c r="AL13" s="493"/>
      <c r="AM13" s="235"/>
      <c r="AN13" s="494"/>
      <c r="AO13" s="495"/>
      <c r="AT13" s="598" t="str">
        <f t="shared" si="4"/>
        <v/>
      </c>
      <c r="AU13" s="598" t="str">
        <f t="shared" si="5"/>
        <v/>
      </c>
      <c r="AV13" s="598" t="str">
        <f t="shared" si="6"/>
        <v/>
      </c>
      <c r="AW13" s="598" t="str">
        <f t="shared" si="7"/>
        <v>_r1</v>
      </c>
      <c r="AX13" s="598" t="str">
        <f t="shared" si="8"/>
        <v>_r4</v>
      </c>
      <c r="BB13" s="601" t="str">
        <f t="shared" si="9"/>
        <v/>
      </c>
      <c r="BC13" s="601" t="str">
        <f t="shared" si="10"/>
        <v/>
      </c>
      <c r="BD13" s="601" t="str">
        <f t="shared" si="11"/>
        <v/>
      </c>
      <c r="BE13" s="601"/>
      <c r="BF13" s="601" t="str">
        <f t="shared" si="12"/>
        <v/>
      </c>
      <c r="BG13" s="601" t="str">
        <f t="shared" si="13"/>
        <v/>
      </c>
      <c r="BH13" s="601" t="str">
        <f t="shared" si="14"/>
        <v>1_</v>
      </c>
      <c r="BI13" s="602" t="str">
        <f t="shared" si="15"/>
        <v>4_</v>
      </c>
      <c r="BK13" s="598" t="str">
        <f t="shared" ref="BK13:BK57" si="23">IF(D13="","","1")</f>
        <v/>
      </c>
      <c r="BL13" s="598" t="str">
        <f t="shared" ref="BL13:BL57" si="24">IF(Q13="","","1")</f>
        <v/>
      </c>
      <c r="BM13" s="598" t="str">
        <f t="shared" ref="BM13:BM57" si="25">IF(D13="","",(BK13+BL13))</f>
        <v/>
      </c>
      <c r="BQ13" s="601"/>
      <c r="BR13" s="601" t="str">
        <f>'NANS Data'!U7</f>
        <v/>
      </c>
      <c r="BS13" s="601" t="str">
        <f t="shared" si="19"/>
        <v/>
      </c>
      <c r="BT13" s="601" t="str">
        <f t="shared" si="20"/>
        <v/>
      </c>
      <c r="BU13" s="601"/>
      <c r="BV13" s="598" t="s">
        <v>580</v>
      </c>
      <c r="BW13" s="598" t="s">
        <v>604</v>
      </c>
      <c r="BX13" s="601">
        <v>6</v>
      </c>
      <c r="BY13" s="601" t="s">
        <v>407</v>
      </c>
      <c r="BZ13" s="598" t="str">
        <f>BX13&amp;BY13</f>
        <v>6D</v>
      </c>
      <c r="CA13" s="598">
        <f t="shared" si="22"/>
        <v>0</v>
      </c>
    </row>
    <row r="14" spans="2:79" ht="27.9" customHeight="1" x14ac:dyDescent="0.25">
      <c r="B14" s="125" t="str">
        <f>IF(D14="","",(COUNTIF($BK$8:BK14,"1")))</f>
        <v/>
      </c>
      <c r="C14" s="21"/>
      <c r="D14" s="339"/>
      <c r="E14" s="339"/>
      <c r="F14" s="339"/>
      <c r="G14" s="340"/>
      <c r="H14" s="333"/>
      <c r="I14" s="22"/>
      <c r="J14" s="23"/>
      <c r="K14" s="24"/>
      <c r="L14" s="25"/>
      <c r="M14" s="25"/>
      <c r="N14" s="25"/>
      <c r="O14" s="22"/>
      <c r="P14" s="24" t="str">
        <f t="shared" si="2"/>
        <v/>
      </c>
      <c r="Q14" s="281"/>
      <c r="R14" s="309"/>
      <c r="S14" s="315"/>
      <c r="T14" s="196"/>
      <c r="U14" s="26"/>
      <c r="V14" s="265"/>
      <c r="W14" s="433" t="str">
        <f>IF(Y14="","",(IFERROR(VLOOKUP((V14&amp;Y14),リレーチーム記録入力表!$F$29:$G$92,2,FALSE),"")))</f>
        <v/>
      </c>
      <c r="X14" s="496"/>
      <c r="Y14" s="266"/>
      <c r="Z14" s="456"/>
      <c r="AA14" s="274"/>
      <c r="AB14" s="438" t="str">
        <f>IF(AD14="","",(IFERROR(VLOOKUP((AA14&amp;AD14),リレーチーム記録入力表!$F$29:$G$92,2,FALSE),"")))</f>
        <v/>
      </c>
      <c r="AC14" s="497"/>
      <c r="AD14" s="275"/>
      <c r="AE14" s="459"/>
      <c r="AF14" s="460"/>
      <c r="AG14" s="461"/>
      <c r="AH14" s="498"/>
      <c r="AI14" s="463" t="str">
        <f t="shared" si="3"/>
        <v/>
      </c>
      <c r="AJ14" s="464"/>
      <c r="AK14" s="465"/>
      <c r="AL14" s="466"/>
      <c r="AM14" s="467"/>
      <c r="AN14" s="468"/>
      <c r="AO14" s="469"/>
      <c r="AT14" s="598" t="str">
        <f t="shared" si="4"/>
        <v/>
      </c>
      <c r="AU14" s="598" t="str">
        <f t="shared" si="5"/>
        <v/>
      </c>
      <c r="AV14" s="598" t="str">
        <f t="shared" si="6"/>
        <v/>
      </c>
      <c r="AW14" s="598" t="str">
        <f t="shared" si="7"/>
        <v>_r1</v>
      </c>
      <c r="AX14" s="598" t="str">
        <f t="shared" si="8"/>
        <v>_r4</v>
      </c>
      <c r="BB14" s="601" t="str">
        <f t="shared" si="9"/>
        <v/>
      </c>
      <c r="BC14" s="601" t="str">
        <f t="shared" si="10"/>
        <v/>
      </c>
      <c r="BD14" s="601" t="str">
        <f t="shared" si="11"/>
        <v/>
      </c>
      <c r="BE14" s="601"/>
      <c r="BF14" s="601" t="str">
        <f t="shared" si="12"/>
        <v/>
      </c>
      <c r="BG14" s="601" t="str">
        <f t="shared" si="13"/>
        <v/>
      </c>
      <c r="BH14" s="601" t="str">
        <f t="shared" si="14"/>
        <v>1_</v>
      </c>
      <c r="BI14" s="602" t="str">
        <f t="shared" si="15"/>
        <v>4_</v>
      </c>
      <c r="BK14" s="598" t="str">
        <f t="shared" si="23"/>
        <v/>
      </c>
      <c r="BL14" s="598" t="str">
        <f t="shared" si="24"/>
        <v/>
      </c>
      <c r="BM14" s="598" t="str">
        <f t="shared" si="25"/>
        <v/>
      </c>
      <c r="BQ14" s="601"/>
      <c r="BR14" s="601" t="str">
        <f>'NANS Data'!U8</f>
        <v/>
      </c>
      <c r="BS14" s="601" t="str">
        <f t="shared" si="19"/>
        <v/>
      </c>
      <c r="BT14" s="601" t="str">
        <f t="shared" si="20"/>
        <v/>
      </c>
      <c r="BU14" s="601"/>
    </row>
    <row r="15" spans="2:79" ht="27.9" customHeight="1" x14ac:dyDescent="0.25">
      <c r="B15" s="125" t="str">
        <f>IF(D15="","",(COUNTIF($BK$8:BK15,"1")))</f>
        <v/>
      </c>
      <c r="C15" s="21"/>
      <c r="D15" s="339"/>
      <c r="E15" s="339"/>
      <c r="F15" s="339"/>
      <c r="G15" s="340"/>
      <c r="H15" s="333"/>
      <c r="I15" s="22"/>
      <c r="J15" s="23"/>
      <c r="K15" s="24"/>
      <c r="L15" s="25"/>
      <c r="M15" s="25"/>
      <c r="N15" s="25"/>
      <c r="O15" s="22"/>
      <c r="P15" s="24" t="str">
        <f t="shared" si="2"/>
        <v/>
      </c>
      <c r="Q15" s="281"/>
      <c r="R15" s="309"/>
      <c r="S15" s="315"/>
      <c r="T15" s="196"/>
      <c r="U15" s="26"/>
      <c r="V15" s="265"/>
      <c r="W15" s="433" t="str">
        <f>IF(Y15="","",(IFERROR(VLOOKUP((V15&amp;Y15),リレーチーム記録入力表!$F$29:$G$92,2,FALSE),"")))</f>
        <v/>
      </c>
      <c r="X15" s="496"/>
      <c r="Y15" s="267"/>
      <c r="Z15" s="456"/>
      <c r="AA15" s="274"/>
      <c r="AB15" s="438" t="str">
        <f>IF(AD15="","",(IFERROR(VLOOKUP((AA15&amp;AD15),リレーチーム記録入力表!$F$29:$G$92,2,FALSE),"")))</f>
        <v/>
      </c>
      <c r="AC15" s="497"/>
      <c r="AD15" s="275"/>
      <c r="AE15" s="459"/>
      <c r="AF15" s="460"/>
      <c r="AG15" s="461"/>
      <c r="AH15" s="498"/>
      <c r="AI15" s="470" t="str">
        <f t="shared" si="3"/>
        <v/>
      </c>
      <c r="AJ15" s="464"/>
      <c r="AK15" s="465"/>
      <c r="AL15" s="466"/>
      <c r="AM15" s="467"/>
      <c r="AN15" s="468"/>
      <c r="AO15" s="469"/>
      <c r="AT15" s="598" t="str">
        <f t="shared" si="4"/>
        <v/>
      </c>
      <c r="AU15" s="598" t="str">
        <f t="shared" si="5"/>
        <v/>
      </c>
      <c r="AV15" s="598" t="str">
        <f t="shared" si="6"/>
        <v/>
      </c>
      <c r="AW15" s="598" t="str">
        <f t="shared" si="7"/>
        <v>_r1</v>
      </c>
      <c r="AX15" s="598" t="str">
        <f t="shared" si="8"/>
        <v>_r4</v>
      </c>
      <c r="BB15" s="601" t="str">
        <f t="shared" si="9"/>
        <v/>
      </c>
      <c r="BC15" s="601" t="str">
        <f t="shared" si="10"/>
        <v/>
      </c>
      <c r="BD15" s="601" t="str">
        <f t="shared" si="11"/>
        <v/>
      </c>
      <c r="BE15" s="601"/>
      <c r="BF15" s="601" t="str">
        <f t="shared" si="12"/>
        <v/>
      </c>
      <c r="BG15" s="601" t="str">
        <f t="shared" si="13"/>
        <v/>
      </c>
      <c r="BH15" s="601" t="str">
        <f t="shared" si="14"/>
        <v>1_</v>
      </c>
      <c r="BI15" s="602" t="str">
        <f t="shared" si="15"/>
        <v>4_</v>
      </c>
      <c r="BK15" s="598" t="str">
        <f t="shared" si="23"/>
        <v/>
      </c>
      <c r="BL15" s="598" t="str">
        <f t="shared" si="24"/>
        <v/>
      </c>
      <c r="BM15" s="598" t="str">
        <f t="shared" si="25"/>
        <v/>
      </c>
      <c r="BQ15" s="601"/>
      <c r="BR15" s="601" t="str">
        <f>'NANS Data'!U9</f>
        <v/>
      </c>
      <c r="BS15" s="601" t="str">
        <f t="shared" si="19"/>
        <v/>
      </c>
      <c r="BT15" s="601" t="str">
        <f t="shared" si="20"/>
        <v/>
      </c>
      <c r="BU15" s="601"/>
    </row>
    <row r="16" spans="2:79" ht="27.9" customHeight="1" x14ac:dyDescent="0.25">
      <c r="B16" s="125" t="str">
        <f>IF(D16="","",(COUNTIF($BK$8:BK16,"1")))</f>
        <v/>
      </c>
      <c r="C16" s="21"/>
      <c r="D16" s="339"/>
      <c r="E16" s="339"/>
      <c r="F16" s="339"/>
      <c r="G16" s="340"/>
      <c r="H16" s="333"/>
      <c r="I16" s="22"/>
      <c r="J16" s="23"/>
      <c r="K16" s="24"/>
      <c r="L16" s="25"/>
      <c r="M16" s="25"/>
      <c r="N16" s="25"/>
      <c r="O16" s="22"/>
      <c r="P16" s="24" t="str">
        <f t="shared" si="2"/>
        <v/>
      </c>
      <c r="Q16" s="281"/>
      <c r="R16" s="309"/>
      <c r="S16" s="315"/>
      <c r="T16" s="196"/>
      <c r="U16" s="26"/>
      <c r="V16" s="265"/>
      <c r="W16" s="433" t="str">
        <f>IF(Y16="","",(IFERROR(VLOOKUP((V16&amp;Y16),リレーチーム記録入力表!$F$29:$G$92,2,FALSE),"")))</f>
        <v/>
      </c>
      <c r="X16" s="496"/>
      <c r="Y16" s="267"/>
      <c r="Z16" s="456"/>
      <c r="AA16" s="274"/>
      <c r="AB16" s="438" t="str">
        <f>IF(AD16="","",(IFERROR(VLOOKUP((AA16&amp;AD16),リレーチーム記録入力表!$F$29:$G$92,2,FALSE),"")))</f>
        <v/>
      </c>
      <c r="AC16" s="497"/>
      <c r="AD16" s="275"/>
      <c r="AE16" s="459"/>
      <c r="AF16" s="460"/>
      <c r="AG16" s="461"/>
      <c r="AH16" s="498"/>
      <c r="AI16" s="470" t="str">
        <f t="shared" si="3"/>
        <v/>
      </c>
      <c r="AJ16" s="464"/>
      <c r="AK16" s="465"/>
      <c r="AL16" s="466"/>
      <c r="AM16" s="467"/>
      <c r="AN16" s="468"/>
      <c r="AO16" s="469"/>
      <c r="AT16" s="598" t="str">
        <f t="shared" si="4"/>
        <v/>
      </c>
      <c r="AU16" s="598" t="str">
        <f t="shared" si="5"/>
        <v/>
      </c>
      <c r="AV16" s="598" t="str">
        <f t="shared" si="6"/>
        <v/>
      </c>
      <c r="AW16" s="598" t="str">
        <f t="shared" si="7"/>
        <v>_r1</v>
      </c>
      <c r="AX16" s="598" t="str">
        <f t="shared" si="8"/>
        <v>_r4</v>
      </c>
      <c r="BB16" s="601" t="str">
        <f t="shared" si="9"/>
        <v/>
      </c>
      <c r="BC16" s="601" t="str">
        <f t="shared" si="10"/>
        <v/>
      </c>
      <c r="BD16" s="601" t="str">
        <f t="shared" si="11"/>
        <v/>
      </c>
      <c r="BE16" s="601"/>
      <c r="BF16" s="601" t="str">
        <f t="shared" si="12"/>
        <v/>
      </c>
      <c r="BG16" s="601" t="str">
        <f t="shared" si="13"/>
        <v/>
      </c>
      <c r="BH16" s="601" t="str">
        <f t="shared" si="14"/>
        <v>1_</v>
      </c>
      <c r="BI16" s="602" t="str">
        <f t="shared" si="15"/>
        <v>4_</v>
      </c>
      <c r="BK16" s="598" t="str">
        <f t="shared" si="23"/>
        <v/>
      </c>
      <c r="BL16" s="598" t="str">
        <f t="shared" si="24"/>
        <v/>
      </c>
      <c r="BM16" s="598" t="str">
        <f t="shared" si="25"/>
        <v/>
      </c>
      <c r="BQ16" s="601"/>
      <c r="BR16" s="601" t="str">
        <f>'NANS Data'!U10</f>
        <v/>
      </c>
      <c r="BS16" s="601" t="str">
        <f t="shared" si="19"/>
        <v/>
      </c>
      <c r="BT16" s="601" t="str">
        <f t="shared" si="20"/>
        <v/>
      </c>
      <c r="BV16" s="601" t="s">
        <v>573</v>
      </c>
      <c r="BW16" s="601" t="s">
        <v>602</v>
      </c>
      <c r="BX16" s="601">
        <v>9</v>
      </c>
      <c r="BY16" s="601" t="s">
        <v>398</v>
      </c>
      <c r="BZ16" s="598" t="str">
        <f t="shared" ref="BZ16:BZ21" si="26">BX16&amp;BY16</f>
        <v>9A</v>
      </c>
      <c r="CA16" s="598">
        <f>COUNTIF($BT$8:$BT$57,BZ16)</f>
        <v>0</v>
      </c>
    </row>
    <row r="17" spans="2:79" ht="27.9" customHeight="1" x14ac:dyDescent="0.25">
      <c r="B17" s="126" t="str">
        <f>IF(D17="","",(COUNTIF($BK$8:BK17,"1")))</f>
        <v/>
      </c>
      <c r="C17" s="28"/>
      <c r="D17" s="341"/>
      <c r="E17" s="341"/>
      <c r="F17" s="341"/>
      <c r="G17" s="342"/>
      <c r="H17" s="334"/>
      <c r="I17" s="29"/>
      <c r="J17" s="30"/>
      <c r="K17" s="31"/>
      <c r="L17" s="32"/>
      <c r="M17" s="32"/>
      <c r="N17" s="32"/>
      <c r="O17" s="29"/>
      <c r="P17" s="31" t="str">
        <f t="shared" si="2"/>
        <v/>
      </c>
      <c r="Q17" s="282"/>
      <c r="R17" s="311"/>
      <c r="S17" s="316"/>
      <c r="T17" s="198"/>
      <c r="U17" s="33"/>
      <c r="V17" s="268"/>
      <c r="W17" s="434" t="str">
        <f>IF(Y17="","",(IFERROR(VLOOKUP((V17&amp;Y17),リレーチーム記録入力表!$F$29:$G$92,2,FALSE),"")))</f>
        <v/>
      </c>
      <c r="X17" s="499"/>
      <c r="Y17" s="269"/>
      <c r="Z17" s="471"/>
      <c r="AA17" s="276"/>
      <c r="AB17" s="439" t="str">
        <f>IF(AD17="","",(IFERROR(VLOOKUP((AA17&amp;AD17),リレーチーム記録入力表!$F$29:$G$92,2,FALSE),"")))</f>
        <v/>
      </c>
      <c r="AC17" s="500"/>
      <c r="AD17" s="277"/>
      <c r="AE17" s="474"/>
      <c r="AF17" s="475"/>
      <c r="AG17" s="476"/>
      <c r="AH17" s="501"/>
      <c r="AI17" s="478" t="str">
        <f t="shared" si="3"/>
        <v/>
      </c>
      <c r="AJ17" s="479"/>
      <c r="AK17" s="480"/>
      <c r="AL17" s="481"/>
      <c r="AM17" s="482"/>
      <c r="AN17" s="483"/>
      <c r="AO17" s="240"/>
      <c r="AT17" s="598" t="str">
        <f t="shared" si="4"/>
        <v/>
      </c>
      <c r="AU17" s="598" t="str">
        <f t="shared" si="5"/>
        <v/>
      </c>
      <c r="AV17" s="598" t="str">
        <f t="shared" si="6"/>
        <v/>
      </c>
      <c r="AW17" s="598" t="str">
        <f t="shared" si="7"/>
        <v>_r1</v>
      </c>
      <c r="AX17" s="598" t="str">
        <f t="shared" si="8"/>
        <v>_r4</v>
      </c>
      <c r="BB17" s="601" t="str">
        <f t="shared" si="9"/>
        <v/>
      </c>
      <c r="BC17" s="601" t="str">
        <f t="shared" si="10"/>
        <v/>
      </c>
      <c r="BD17" s="601" t="str">
        <f t="shared" si="11"/>
        <v/>
      </c>
      <c r="BE17" s="601"/>
      <c r="BF17" s="601" t="str">
        <f t="shared" si="12"/>
        <v/>
      </c>
      <c r="BG17" s="601" t="str">
        <f t="shared" si="13"/>
        <v/>
      </c>
      <c r="BH17" s="601" t="str">
        <f t="shared" si="14"/>
        <v>1_</v>
      </c>
      <c r="BI17" s="602" t="str">
        <f t="shared" si="15"/>
        <v>4_</v>
      </c>
      <c r="BK17" s="598" t="str">
        <f t="shared" si="23"/>
        <v/>
      </c>
      <c r="BL17" s="598" t="str">
        <f t="shared" si="24"/>
        <v/>
      </c>
      <c r="BM17" s="598" t="str">
        <f t="shared" si="25"/>
        <v/>
      </c>
      <c r="BQ17" s="601"/>
      <c r="BR17" s="601" t="str">
        <f>'NANS Data'!U11</f>
        <v/>
      </c>
      <c r="BS17" s="601" t="str">
        <f t="shared" si="19"/>
        <v/>
      </c>
      <c r="BT17" s="601" t="str">
        <f t="shared" si="20"/>
        <v/>
      </c>
      <c r="BV17" s="601" t="s">
        <v>585</v>
      </c>
      <c r="BW17" s="601" t="s">
        <v>602</v>
      </c>
      <c r="BX17" s="601">
        <v>10</v>
      </c>
      <c r="BY17" s="601" t="s">
        <v>398</v>
      </c>
      <c r="BZ17" s="598" t="str">
        <f t="shared" si="26"/>
        <v>10A</v>
      </c>
      <c r="CA17" s="598">
        <f t="shared" ref="CA17:CA21" si="27">COUNTIF($BT$8:$BT$57,BZ17)</f>
        <v>0</v>
      </c>
    </row>
    <row r="18" spans="2:79" ht="27.9" customHeight="1" x14ac:dyDescent="0.25">
      <c r="B18" s="127" t="str">
        <f>IF(D18="","",(COUNTIF($BK$8:BK18,"1")))</f>
        <v/>
      </c>
      <c r="C18" s="34"/>
      <c r="D18" s="343"/>
      <c r="E18" s="343"/>
      <c r="F18" s="343"/>
      <c r="G18" s="344"/>
      <c r="H18" s="335"/>
      <c r="I18" s="35"/>
      <c r="J18" s="36"/>
      <c r="K18" s="37"/>
      <c r="L18" s="37"/>
      <c r="M18" s="37"/>
      <c r="N18" s="38"/>
      <c r="O18" s="35"/>
      <c r="P18" s="37" t="str">
        <f t="shared" si="2"/>
        <v/>
      </c>
      <c r="Q18" s="283"/>
      <c r="R18" s="313"/>
      <c r="S18" s="314"/>
      <c r="T18" s="199"/>
      <c r="U18" s="39"/>
      <c r="V18" s="270"/>
      <c r="W18" s="435" t="str">
        <f>IF(Y18="","",(IFERROR(VLOOKUP((V18&amp;Y18),リレーチーム記録入力表!$F$29:$G$92,2,FALSE),"")))</f>
        <v/>
      </c>
      <c r="X18" s="485"/>
      <c r="Y18" s="271"/>
      <c r="Z18" s="484"/>
      <c r="AA18" s="278"/>
      <c r="AB18" s="440" t="str">
        <f>IF(AD18="","",(IFERROR(VLOOKUP((AA18&amp;AD18),リレーチーム記録入力表!$F$29:$G$92,2,FALSE),"")))</f>
        <v/>
      </c>
      <c r="AC18" s="486"/>
      <c r="AD18" s="279"/>
      <c r="AE18" s="487"/>
      <c r="AF18" s="488"/>
      <c r="AG18" s="489"/>
      <c r="AH18" s="502"/>
      <c r="AI18" s="449" t="str">
        <f t="shared" si="3"/>
        <v/>
      </c>
      <c r="AJ18" s="491"/>
      <c r="AK18" s="492"/>
      <c r="AL18" s="493"/>
      <c r="AM18" s="235"/>
      <c r="AN18" s="494"/>
      <c r="AO18" s="495"/>
      <c r="AT18" s="598" t="str">
        <f t="shared" si="4"/>
        <v/>
      </c>
      <c r="AU18" s="598" t="str">
        <f t="shared" si="5"/>
        <v/>
      </c>
      <c r="AV18" s="598" t="str">
        <f t="shared" si="6"/>
        <v/>
      </c>
      <c r="AW18" s="598" t="str">
        <f t="shared" si="7"/>
        <v>_r1</v>
      </c>
      <c r="AX18" s="598" t="str">
        <f t="shared" si="8"/>
        <v>_r4</v>
      </c>
      <c r="BB18" s="601" t="str">
        <f t="shared" si="9"/>
        <v/>
      </c>
      <c r="BC18" s="601" t="str">
        <f t="shared" si="10"/>
        <v/>
      </c>
      <c r="BD18" s="601" t="str">
        <f t="shared" si="11"/>
        <v/>
      </c>
      <c r="BE18" s="601"/>
      <c r="BF18" s="601" t="str">
        <f t="shared" si="12"/>
        <v/>
      </c>
      <c r="BG18" s="601" t="str">
        <f t="shared" si="13"/>
        <v/>
      </c>
      <c r="BH18" s="601" t="str">
        <f t="shared" si="14"/>
        <v>1_</v>
      </c>
      <c r="BI18" s="602" t="str">
        <f t="shared" si="15"/>
        <v>4_</v>
      </c>
      <c r="BK18" s="598" t="str">
        <f t="shared" si="23"/>
        <v/>
      </c>
      <c r="BL18" s="598" t="str">
        <f t="shared" si="24"/>
        <v/>
      </c>
      <c r="BM18" s="598" t="str">
        <f t="shared" si="25"/>
        <v/>
      </c>
      <c r="BQ18" s="601"/>
      <c r="BR18" s="601" t="str">
        <f>'NANS Data'!U12</f>
        <v/>
      </c>
      <c r="BS18" s="601" t="str">
        <f t="shared" si="19"/>
        <v/>
      </c>
      <c r="BT18" s="601" t="str">
        <f t="shared" si="20"/>
        <v/>
      </c>
      <c r="BV18" s="598" t="s">
        <v>573</v>
      </c>
      <c r="BW18" s="598" t="s">
        <v>603</v>
      </c>
      <c r="BX18" s="601">
        <v>9</v>
      </c>
      <c r="BY18" s="601" t="s">
        <v>450</v>
      </c>
      <c r="BZ18" s="598" t="str">
        <f t="shared" si="26"/>
        <v>9F</v>
      </c>
      <c r="CA18" s="598">
        <f t="shared" si="27"/>
        <v>0</v>
      </c>
    </row>
    <row r="19" spans="2:79" ht="27.9" customHeight="1" x14ac:dyDescent="0.25">
      <c r="B19" s="125" t="str">
        <f>IF(D19="","",(COUNTIF($BK$8:BK19,"1")))</f>
        <v/>
      </c>
      <c r="C19" s="21"/>
      <c r="D19" s="339"/>
      <c r="E19" s="339"/>
      <c r="F19" s="339"/>
      <c r="G19" s="340"/>
      <c r="H19" s="333"/>
      <c r="I19" s="22"/>
      <c r="J19" s="23"/>
      <c r="K19" s="24"/>
      <c r="L19" s="25"/>
      <c r="M19" s="25"/>
      <c r="N19" s="25"/>
      <c r="O19" s="22"/>
      <c r="P19" s="24" t="str">
        <f t="shared" si="2"/>
        <v/>
      </c>
      <c r="Q19" s="281"/>
      <c r="R19" s="309"/>
      <c r="S19" s="315"/>
      <c r="T19" s="196"/>
      <c r="U19" s="26"/>
      <c r="V19" s="265"/>
      <c r="W19" s="433" t="str">
        <f>IF(Y19="","",(IFERROR(VLOOKUP((V19&amp;Y19),リレーチーム記録入力表!$F$29:$G$92,2,FALSE),"")))</f>
        <v/>
      </c>
      <c r="X19" s="496"/>
      <c r="Y19" s="266"/>
      <c r="Z19" s="456"/>
      <c r="AA19" s="274"/>
      <c r="AB19" s="438" t="str">
        <f>IF(AD19="","",(IFERROR(VLOOKUP((AA19&amp;AD19),リレーチーム記録入力表!$F$29:$G$92,2,FALSE),"")))</f>
        <v/>
      </c>
      <c r="AC19" s="497"/>
      <c r="AD19" s="275"/>
      <c r="AE19" s="459"/>
      <c r="AF19" s="460"/>
      <c r="AG19" s="461"/>
      <c r="AH19" s="498"/>
      <c r="AI19" s="463" t="str">
        <f t="shared" si="3"/>
        <v/>
      </c>
      <c r="AJ19" s="464"/>
      <c r="AK19" s="465"/>
      <c r="AL19" s="466"/>
      <c r="AM19" s="467"/>
      <c r="AN19" s="468"/>
      <c r="AO19" s="469"/>
      <c r="AT19" s="598" t="str">
        <f t="shared" si="4"/>
        <v/>
      </c>
      <c r="AU19" s="598" t="str">
        <f t="shared" si="5"/>
        <v/>
      </c>
      <c r="AV19" s="598" t="str">
        <f t="shared" si="6"/>
        <v/>
      </c>
      <c r="AW19" s="598" t="str">
        <f t="shared" si="7"/>
        <v>_r1</v>
      </c>
      <c r="AX19" s="598" t="str">
        <f t="shared" si="8"/>
        <v>_r4</v>
      </c>
      <c r="BB19" s="601" t="str">
        <f t="shared" si="9"/>
        <v/>
      </c>
      <c r="BC19" s="601" t="str">
        <f t="shared" si="10"/>
        <v/>
      </c>
      <c r="BD19" s="601" t="str">
        <f t="shared" si="11"/>
        <v/>
      </c>
      <c r="BE19" s="601"/>
      <c r="BF19" s="601" t="str">
        <f t="shared" si="12"/>
        <v/>
      </c>
      <c r="BG19" s="601" t="str">
        <f t="shared" si="13"/>
        <v/>
      </c>
      <c r="BH19" s="601" t="str">
        <f t="shared" si="14"/>
        <v>1_</v>
      </c>
      <c r="BI19" s="602" t="str">
        <f t="shared" si="15"/>
        <v>4_</v>
      </c>
      <c r="BK19" s="598" t="str">
        <f t="shared" si="23"/>
        <v/>
      </c>
      <c r="BL19" s="598" t="str">
        <f t="shared" si="24"/>
        <v/>
      </c>
      <c r="BM19" s="598" t="str">
        <f t="shared" si="25"/>
        <v/>
      </c>
      <c r="BQ19" s="601"/>
      <c r="BR19" s="601" t="str">
        <f>'NANS Data'!U13</f>
        <v/>
      </c>
      <c r="BS19" s="601" t="str">
        <f t="shared" si="19"/>
        <v/>
      </c>
      <c r="BT19" s="601" t="str">
        <f t="shared" si="20"/>
        <v/>
      </c>
      <c r="BV19" s="598" t="s">
        <v>585</v>
      </c>
      <c r="BW19" s="598" t="s">
        <v>603</v>
      </c>
      <c r="BX19" s="601">
        <v>10</v>
      </c>
      <c r="BY19" s="601" t="s">
        <v>450</v>
      </c>
      <c r="BZ19" s="598" t="str">
        <f t="shared" si="26"/>
        <v>10F</v>
      </c>
      <c r="CA19" s="598">
        <f t="shared" si="27"/>
        <v>0</v>
      </c>
    </row>
    <row r="20" spans="2:79" ht="27.9" customHeight="1" x14ac:dyDescent="0.25">
      <c r="B20" s="125" t="str">
        <f>IF(D20="","",(COUNTIF($BK$8:BK20,"1")))</f>
        <v/>
      </c>
      <c r="C20" s="21"/>
      <c r="D20" s="339"/>
      <c r="E20" s="339"/>
      <c r="F20" s="339"/>
      <c r="G20" s="340"/>
      <c r="H20" s="333"/>
      <c r="I20" s="22"/>
      <c r="J20" s="23"/>
      <c r="K20" s="24"/>
      <c r="L20" s="25"/>
      <c r="M20" s="25"/>
      <c r="N20" s="25"/>
      <c r="O20" s="22"/>
      <c r="P20" s="24" t="str">
        <f t="shared" si="2"/>
        <v/>
      </c>
      <c r="Q20" s="281"/>
      <c r="R20" s="309"/>
      <c r="S20" s="315"/>
      <c r="T20" s="196"/>
      <c r="U20" s="26"/>
      <c r="V20" s="265"/>
      <c r="W20" s="433" t="str">
        <f>IF(Y20="","",(IFERROR(VLOOKUP((V20&amp;Y20),リレーチーム記録入力表!$F$29:$G$92,2,FALSE),"")))</f>
        <v/>
      </c>
      <c r="X20" s="496"/>
      <c r="Y20" s="267"/>
      <c r="Z20" s="456"/>
      <c r="AA20" s="274"/>
      <c r="AB20" s="438" t="str">
        <f>IF(AD20="","",(IFERROR(VLOOKUP((AA20&amp;AD20),リレーチーム記録入力表!$F$29:$G$92,2,FALSE),"")))</f>
        <v/>
      </c>
      <c r="AC20" s="497"/>
      <c r="AD20" s="275"/>
      <c r="AE20" s="459"/>
      <c r="AF20" s="460"/>
      <c r="AG20" s="461"/>
      <c r="AH20" s="498"/>
      <c r="AI20" s="470" t="str">
        <f t="shared" si="3"/>
        <v/>
      </c>
      <c r="AJ20" s="464"/>
      <c r="AK20" s="465"/>
      <c r="AL20" s="466"/>
      <c r="AM20" s="467"/>
      <c r="AN20" s="468"/>
      <c r="AO20" s="469"/>
      <c r="AT20" s="598" t="str">
        <f t="shared" si="4"/>
        <v/>
      </c>
      <c r="AU20" s="598" t="str">
        <f t="shared" si="5"/>
        <v/>
      </c>
      <c r="AV20" s="598" t="str">
        <f t="shared" si="6"/>
        <v/>
      </c>
      <c r="AW20" s="598" t="str">
        <f t="shared" si="7"/>
        <v>_r1</v>
      </c>
      <c r="AX20" s="598" t="str">
        <f t="shared" si="8"/>
        <v>_r4</v>
      </c>
      <c r="BB20" s="601" t="str">
        <f t="shared" si="9"/>
        <v/>
      </c>
      <c r="BC20" s="601" t="str">
        <f t="shared" si="10"/>
        <v/>
      </c>
      <c r="BD20" s="601" t="str">
        <f t="shared" si="11"/>
        <v/>
      </c>
      <c r="BE20" s="601"/>
      <c r="BF20" s="601" t="str">
        <f t="shared" si="12"/>
        <v/>
      </c>
      <c r="BG20" s="601" t="str">
        <f t="shared" si="13"/>
        <v/>
      </c>
      <c r="BH20" s="601" t="str">
        <f t="shared" si="14"/>
        <v>1_</v>
      </c>
      <c r="BI20" s="602" t="str">
        <f t="shared" si="15"/>
        <v>4_</v>
      </c>
      <c r="BK20" s="598" t="str">
        <f t="shared" si="23"/>
        <v/>
      </c>
      <c r="BL20" s="598" t="str">
        <f t="shared" si="24"/>
        <v/>
      </c>
      <c r="BM20" s="598" t="str">
        <f t="shared" si="25"/>
        <v/>
      </c>
      <c r="BQ20" s="601"/>
      <c r="BR20" s="601" t="str">
        <f>'NANS Data'!U14</f>
        <v/>
      </c>
      <c r="BS20" s="601" t="str">
        <f t="shared" si="19"/>
        <v/>
      </c>
      <c r="BT20" s="601" t="str">
        <f t="shared" si="20"/>
        <v/>
      </c>
      <c r="BV20" s="598" t="s">
        <v>575</v>
      </c>
      <c r="BW20" s="598" t="s">
        <v>604</v>
      </c>
      <c r="BX20" s="601">
        <v>13</v>
      </c>
      <c r="BY20" s="601" t="s">
        <v>407</v>
      </c>
      <c r="BZ20" s="598" t="str">
        <f t="shared" si="26"/>
        <v>13D</v>
      </c>
      <c r="CA20" s="598">
        <f t="shared" si="27"/>
        <v>0</v>
      </c>
    </row>
    <row r="21" spans="2:79" ht="27.9" customHeight="1" x14ac:dyDescent="0.25">
      <c r="B21" s="125" t="str">
        <f>IF(D21="","",(COUNTIF($BK$8:BK21,"1")))</f>
        <v/>
      </c>
      <c r="C21" s="21"/>
      <c r="D21" s="339"/>
      <c r="E21" s="339"/>
      <c r="F21" s="339"/>
      <c r="G21" s="340"/>
      <c r="H21" s="333"/>
      <c r="I21" s="22"/>
      <c r="J21" s="23"/>
      <c r="K21" s="24"/>
      <c r="L21" s="25"/>
      <c r="M21" s="25"/>
      <c r="N21" s="25"/>
      <c r="O21" s="22"/>
      <c r="P21" s="24" t="str">
        <f t="shared" si="2"/>
        <v/>
      </c>
      <c r="Q21" s="281"/>
      <c r="R21" s="309"/>
      <c r="S21" s="315"/>
      <c r="T21" s="196"/>
      <c r="U21" s="26"/>
      <c r="V21" s="265"/>
      <c r="W21" s="433" t="str">
        <f>IF(Y21="","",(IFERROR(VLOOKUP((V21&amp;Y21),リレーチーム記録入力表!$F$29:$G$92,2,FALSE),"")))</f>
        <v/>
      </c>
      <c r="X21" s="496"/>
      <c r="Y21" s="267"/>
      <c r="Z21" s="456"/>
      <c r="AA21" s="274"/>
      <c r="AB21" s="438" t="str">
        <f>IF(AD21="","",(IFERROR(VLOOKUP((AA21&amp;AD21),リレーチーム記録入力表!$F$29:$G$92,2,FALSE),"")))</f>
        <v/>
      </c>
      <c r="AC21" s="497"/>
      <c r="AD21" s="275"/>
      <c r="AE21" s="459"/>
      <c r="AF21" s="460"/>
      <c r="AG21" s="461"/>
      <c r="AH21" s="498"/>
      <c r="AI21" s="470" t="str">
        <f t="shared" si="3"/>
        <v/>
      </c>
      <c r="AJ21" s="464"/>
      <c r="AK21" s="465"/>
      <c r="AL21" s="466"/>
      <c r="AM21" s="467"/>
      <c r="AN21" s="468"/>
      <c r="AO21" s="469"/>
      <c r="AT21" s="598" t="str">
        <f t="shared" si="4"/>
        <v/>
      </c>
      <c r="AU21" s="598" t="str">
        <f t="shared" si="5"/>
        <v/>
      </c>
      <c r="AV21" s="598" t="str">
        <f t="shared" si="6"/>
        <v/>
      </c>
      <c r="AW21" s="598" t="str">
        <f t="shared" si="7"/>
        <v>_r1</v>
      </c>
      <c r="AX21" s="598" t="str">
        <f t="shared" si="8"/>
        <v>_r4</v>
      </c>
      <c r="BB21" s="601" t="str">
        <f t="shared" si="9"/>
        <v/>
      </c>
      <c r="BC21" s="601" t="str">
        <f t="shared" si="10"/>
        <v/>
      </c>
      <c r="BD21" s="601" t="str">
        <f t="shared" si="11"/>
        <v/>
      </c>
      <c r="BE21" s="601"/>
      <c r="BF21" s="601" t="str">
        <f t="shared" si="12"/>
        <v/>
      </c>
      <c r="BG21" s="601" t="str">
        <f t="shared" si="13"/>
        <v/>
      </c>
      <c r="BH21" s="601" t="str">
        <f t="shared" si="14"/>
        <v>1_</v>
      </c>
      <c r="BI21" s="602" t="str">
        <f t="shared" si="15"/>
        <v>4_</v>
      </c>
      <c r="BK21" s="598" t="str">
        <f t="shared" si="23"/>
        <v/>
      </c>
      <c r="BL21" s="598" t="str">
        <f t="shared" si="24"/>
        <v/>
      </c>
      <c r="BM21" s="598" t="str">
        <f t="shared" si="25"/>
        <v/>
      </c>
      <c r="BQ21" s="601"/>
      <c r="BR21" s="601" t="str">
        <f>'NANS Data'!U15</f>
        <v/>
      </c>
      <c r="BS21" s="601" t="str">
        <f t="shared" si="19"/>
        <v/>
      </c>
      <c r="BT21" s="601" t="str">
        <f t="shared" si="20"/>
        <v/>
      </c>
      <c r="BV21" s="598" t="s">
        <v>587</v>
      </c>
      <c r="BW21" s="598" t="s">
        <v>604</v>
      </c>
      <c r="BX21" s="601">
        <v>14</v>
      </c>
      <c r="BY21" s="601" t="s">
        <v>407</v>
      </c>
      <c r="BZ21" s="598" t="str">
        <f t="shared" si="26"/>
        <v>14D</v>
      </c>
      <c r="CA21" s="598">
        <f t="shared" si="27"/>
        <v>0</v>
      </c>
    </row>
    <row r="22" spans="2:79" ht="27.9" customHeight="1" x14ac:dyDescent="0.25">
      <c r="B22" s="126" t="str">
        <f>IF(D22="","",(COUNTIF($BK$8:BK22,"1")))</f>
        <v/>
      </c>
      <c r="C22" s="28"/>
      <c r="D22" s="341"/>
      <c r="E22" s="341"/>
      <c r="F22" s="341"/>
      <c r="G22" s="342"/>
      <c r="H22" s="334"/>
      <c r="I22" s="29"/>
      <c r="J22" s="30"/>
      <c r="K22" s="31"/>
      <c r="L22" s="32"/>
      <c r="M22" s="32"/>
      <c r="N22" s="32"/>
      <c r="O22" s="29"/>
      <c r="P22" s="31" t="str">
        <f t="shared" si="2"/>
        <v/>
      </c>
      <c r="Q22" s="282"/>
      <c r="R22" s="311"/>
      <c r="S22" s="316"/>
      <c r="T22" s="198"/>
      <c r="U22" s="33"/>
      <c r="V22" s="268"/>
      <c r="W22" s="434" t="str">
        <f>IF(Y22="","",(IFERROR(VLOOKUP((V22&amp;Y22),リレーチーム記録入力表!$F$29:$G$92,2,FALSE),"")))</f>
        <v/>
      </c>
      <c r="X22" s="499"/>
      <c r="Y22" s="269"/>
      <c r="Z22" s="471"/>
      <c r="AA22" s="276"/>
      <c r="AB22" s="439" t="str">
        <f>IF(AD22="","",(IFERROR(VLOOKUP((AA22&amp;AD22),リレーチーム記録入力表!$F$29:$G$92,2,FALSE),"")))</f>
        <v/>
      </c>
      <c r="AC22" s="500"/>
      <c r="AD22" s="277"/>
      <c r="AE22" s="474"/>
      <c r="AF22" s="475"/>
      <c r="AG22" s="476"/>
      <c r="AH22" s="501"/>
      <c r="AI22" s="478" t="str">
        <f t="shared" si="3"/>
        <v/>
      </c>
      <c r="AJ22" s="479"/>
      <c r="AK22" s="480"/>
      <c r="AL22" s="481"/>
      <c r="AM22" s="482"/>
      <c r="AN22" s="483"/>
      <c r="AO22" s="240"/>
      <c r="AT22" s="598" t="str">
        <f t="shared" si="4"/>
        <v/>
      </c>
      <c r="AU22" s="598" t="str">
        <f t="shared" si="5"/>
        <v/>
      </c>
      <c r="AV22" s="598" t="str">
        <f t="shared" si="6"/>
        <v/>
      </c>
      <c r="AW22" s="598" t="str">
        <f t="shared" si="7"/>
        <v>_r1</v>
      </c>
      <c r="AX22" s="598" t="str">
        <f t="shared" si="8"/>
        <v>_r4</v>
      </c>
      <c r="BB22" s="601" t="str">
        <f t="shared" si="9"/>
        <v/>
      </c>
      <c r="BC22" s="601" t="str">
        <f t="shared" si="10"/>
        <v/>
      </c>
      <c r="BD22" s="601" t="str">
        <f t="shared" si="11"/>
        <v/>
      </c>
      <c r="BE22" s="601"/>
      <c r="BF22" s="601" t="str">
        <f t="shared" si="12"/>
        <v/>
      </c>
      <c r="BG22" s="601" t="str">
        <f t="shared" si="13"/>
        <v/>
      </c>
      <c r="BH22" s="601" t="str">
        <f t="shared" si="14"/>
        <v>1_</v>
      </c>
      <c r="BI22" s="602" t="str">
        <f t="shared" si="15"/>
        <v>4_</v>
      </c>
      <c r="BK22" s="598" t="str">
        <f t="shared" si="23"/>
        <v/>
      </c>
      <c r="BL22" s="598" t="str">
        <f t="shared" si="24"/>
        <v/>
      </c>
      <c r="BM22" s="598" t="str">
        <f t="shared" si="25"/>
        <v/>
      </c>
      <c r="BQ22" s="601"/>
      <c r="BR22" s="601" t="str">
        <f>'NANS Data'!U16</f>
        <v/>
      </c>
      <c r="BS22" s="601" t="str">
        <f t="shared" si="19"/>
        <v/>
      </c>
      <c r="BT22" s="601" t="str">
        <f t="shared" si="20"/>
        <v/>
      </c>
      <c r="BX22" s="601"/>
      <c r="BY22" s="601"/>
    </row>
    <row r="23" spans="2:79" ht="27.9" customHeight="1" x14ac:dyDescent="0.25">
      <c r="B23" s="127" t="str">
        <f>IF(D23="","",(COUNTIF($BK$8:BK23,"1")))</f>
        <v/>
      </c>
      <c r="C23" s="34"/>
      <c r="D23" s="343"/>
      <c r="E23" s="343"/>
      <c r="F23" s="343"/>
      <c r="G23" s="344"/>
      <c r="H23" s="335"/>
      <c r="I23" s="35"/>
      <c r="J23" s="36"/>
      <c r="K23" s="37"/>
      <c r="L23" s="37"/>
      <c r="M23" s="37"/>
      <c r="N23" s="38"/>
      <c r="O23" s="35"/>
      <c r="P23" s="37" t="str">
        <f t="shared" si="2"/>
        <v/>
      </c>
      <c r="Q23" s="283"/>
      <c r="R23" s="313"/>
      <c r="S23" s="314"/>
      <c r="T23" s="199"/>
      <c r="U23" s="39"/>
      <c r="V23" s="270"/>
      <c r="W23" s="435" t="str">
        <f>IF(Y23="","",(IFERROR(VLOOKUP((V23&amp;Y23),リレーチーム記録入力表!$F$29:$G$92,2,FALSE),"")))</f>
        <v/>
      </c>
      <c r="X23" s="485"/>
      <c r="Y23" s="271"/>
      <c r="Z23" s="484"/>
      <c r="AA23" s="278"/>
      <c r="AB23" s="440" t="str">
        <f>IF(AD23="","",(IFERROR(VLOOKUP((AA23&amp;AD23),リレーチーム記録入力表!$F$29:$G$92,2,FALSE),"")))</f>
        <v/>
      </c>
      <c r="AC23" s="486"/>
      <c r="AD23" s="279"/>
      <c r="AE23" s="487"/>
      <c r="AF23" s="488"/>
      <c r="AG23" s="489"/>
      <c r="AH23" s="502"/>
      <c r="AI23" s="449" t="str">
        <f t="shared" si="3"/>
        <v/>
      </c>
      <c r="AJ23" s="491"/>
      <c r="AK23" s="492"/>
      <c r="AL23" s="493"/>
      <c r="AM23" s="235"/>
      <c r="AN23" s="494"/>
      <c r="AO23" s="495"/>
      <c r="AT23" s="598" t="str">
        <f t="shared" si="4"/>
        <v/>
      </c>
      <c r="AU23" s="598" t="str">
        <f t="shared" si="5"/>
        <v/>
      </c>
      <c r="AV23" s="598" t="str">
        <f t="shared" si="6"/>
        <v/>
      </c>
      <c r="AW23" s="598" t="str">
        <f t="shared" si="7"/>
        <v>_r1</v>
      </c>
      <c r="AX23" s="598" t="str">
        <f t="shared" si="8"/>
        <v>_r4</v>
      </c>
      <c r="BB23" s="601" t="str">
        <f t="shared" si="9"/>
        <v/>
      </c>
      <c r="BC23" s="601" t="str">
        <f t="shared" si="10"/>
        <v/>
      </c>
      <c r="BD23" s="601" t="str">
        <f t="shared" si="11"/>
        <v/>
      </c>
      <c r="BE23" s="601"/>
      <c r="BF23" s="601" t="str">
        <f t="shared" si="12"/>
        <v/>
      </c>
      <c r="BG23" s="601" t="str">
        <f t="shared" si="13"/>
        <v/>
      </c>
      <c r="BH23" s="601" t="str">
        <f t="shared" si="14"/>
        <v>1_</v>
      </c>
      <c r="BI23" s="602" t="str">
        <f t="shared" si="15"/>
        <v>4_</v>
      </c>
      <c r="BK23" s="598" t="str">
        <f t="shared" si="23"/>
        <v/>
      </c>
      <c r="BL23" s="598" t="str">
        <f t="shared" si="24"/>
        <v/>
      </c>
      <c r="BM23" s="598" t="str">
        <f t="shared" si="25"/>
        <v/>
      </c>
      <c r="BQ23" s="601"/>
      <c r="BR23" s="601" t="str">
        <f>'NANS Data'!U17</f>
        <v/>
      </c>
      <c r="BS23" s="601" t="str">
        <f t="shared" si="19"/>
        <v/>
      </c>
      <c r="BT23" s="601" t="str">
        <f t="shared" si="20"/>
        <v/>
      </c>
      <c r="BX23" s="601"/>
      <c r="BY23" s="601"/>
    </row>
    <row r="24" spans="2:79" ht="27.9" customHeight="1" x14ac:dyDescent="0.25">
      <c r="B24" s="125" t="str">
        <f>IF(D24="","",(COUNTIF($BK$8:BK24,"1")))</f>
        <v/>
      </c>
      <c r="C24" s="21"/>
      <c r="D24" s="339"/>
      <c r="E24" s="339"/>
      <c r="F24" s="339"/>
      <c r="G24" s="340"/>
      <c r="H24" s="333"/>
      <c r="I24" s="22"/>
      <c r="J24" s="23"/>
      <c r="K24" s="24"/>
      <c r="L24" s="25"/>
      <c r="M24" s="25"/>
      <c r="N24" s="25"/>
      <c r="O24" s="22"/>
      <c r="P24" s="24" t="str">
        <f t="shared" si="2"/>
        <v/>
      </c>
      <c r="Q24" s="281"/>
      <c r="R24" s="309"/>
      <c r="S24" s="315"/>
      <c r="T24" s="196"/>
      <c r="U24" s="26"/>
      <c r="V24" s="265"/>
      <c r="W24" s="433" t="str">
        <f>IF(Y24="","",(IFERROR(VLOOKUP((V24&amp;Y24),リレーチーム記録入力表!$F$29:$G$92,2,FALSE),"")))</f>
        <v/>
      </c>
      <c r="X24" s="496"/>
      <c r="Y24" s="266"/>
      <c r="Z24" s="456"/>
      <c r="AA24" s="274"/>
      <c r="AB24" s="438" t="str">
        <f>IF(AD24="","",(IFERROR(VLOOKUP((AA24&amp;AD24),リレーチーム記録入力表!$F$29:$G$92,2,FALSE),"")))</f>
        <v/>
      </c>
      <c r="AC24" s="497"/>
      <c r="AD24" s="275"/>
      <c r="AE24" s="459"/>
      <c r="AF24" s="460"/>
      <c r="AG24" s="461"/>
      <c r="AH24" s="498"/>
      <c r="AI24" s="463" t="str">
        <f t="shared" si="3"/>
        <v/>
      </c>
      <c r="AJ24" s="464"/>
      <c r="AK24" s="465"/>
      <c r="AL24" s="466"/>
      <c r="AM24" s="467"/>
      <c r="AN24" s="468"/>
      <c r="AO24" s="469"/>
      <c r="AT24" s="598" t="str">
        <f t="shared" si="4"/>
        <v/>
      </c>
      <c r="AU24" s="598" t="str">
        <f t="shared" si="5"/>
        <v/>
      </c>
      <c r="AV24" s="598" t="str">
        <f t="shared" si="6"/>
        <v/>
      </c>
      <c r="AW24" s="598" t="str">
        <f t="shared" si="7"/>
        <v>_r1</v>
      </c>
      <c r="AX24" s="598" t="str">
        <f t="shared" si="8"/>
        <v>_r4</v>
      </c>
      <c r="BB24" s="601" t="str">
        <f t="shared" si="9"/>
        <v/>
      </c>
      <c r="BC24" s="601" t="str">
        <f t="shared" si="10"/>
        <v/>
      </c>
      <c r="BD24" s="601" t="str">
        <f t="shared" si="11"/>
        <v/>
      </c>
      <c r="BE24" s="601"/>
      <c r="BF24" s="601" t="str">
        <f t="shared" si="12"/>
        <v/>
      </c>
      <c r="BG24" s="601" t="str">
        <f t="shared" si="13"/>
        <v/>
      </c>
      <c r="BH24" s="601" t="str">
        <f t="shared" si="14"/>
        <v>1_</v>
      </c>
      <c r="BI24" s="602" t="str">
        <f t="shared" si="15"/>
        <v>4_</v>
      </c>
      <c r="BK24" s="598" t="str">
        <f t="shared" si="23"/>
        <v/>
      </c>
      <c r="BL24" s="598" t="str">
        <f t="shared" si="24"/>
        <v/>
      </c>
      <c r="BM24" s="598" t="str">
        <f t="shared" si="25"/>
        <v/>
      </c>
      <c r="BQ24" s="601"/>
      <c r="BR24" s="601" t="str">
        <f>'NANS Data'!U18</f>
        <v/>
      </c>
      <c r="BS24" s="601" t="str">
        <f t="shared" si="19"/>
        <v/>
      </c>
      <c r="BT24" s="601" t="str">
        <f t="shared" si="20"/>
        <v/>
      </c>
      <c r="BX24" s="601"/>
      <c r="BY24" s="601"/>
    </row>
    <row r="25" spans="2:79" ht="27.9" customHeight="1" x14ac:dyDescent="0.25">
      <c r="B25" s="125" t="str">
        <f>IF(D25="","",(COUNTIF($BK$8:BK25,"1")))</f>
        <v/>
      </c>
      <c r="C25" s="21"/>
      <c r="D25" s="339"/>
      <c r="E25" s="339"/>
      <c r="F25" s="339"/>
      <c r="G25" s="340"/>
      <c r="H25" s="333"/>
      <c r="I25" s="22"/>
      <c r="J25" s="23"/>
      <c r="K25" s="24"/>
      <c r="L25" s="25"/>
      <c r="M25" s="25"/>
      <c r="N25" s="25"/>
      <c r="O25" s="22"/>
      <c r="P25" s="24" t="str">
        <f t="shared" si="2"/>
        <v/>
      </c>
      <c r="Q25" s="281"/>
      <c r="R25" s="309"/>
      <c r="S25" s="315"/>
      <c r="T25" s="196"/>
      <c r="U25" s="26"/>
      <c r="V25" s="265"/>
      <c r="W25" s="433" t="str">
        <f>IF(Y25="","",(IFERROR(VLOOKUP((V25&amp;Y25),リレーチーム記録入力表!$F$29:$G$92,2,FALSE),"")))</f>
        <v/>
      </c>
      <c r="X25" s="496"/>
      <c r="Y25" s="267"/>
      <c r="Z25" s="456"/>
      <c r="AA25" s="274"/>
      <c r="AB25" s="438" t="str">
        <f>IF(AD25="","",(IFERROR(VLOOKUP((AA25&amp;AD25),リレーチーム記録入力表!$F$29:$G$92,2,FALSE),"")))</f>
        <v/>
      </c>
      <c r="AC25" s="497"/>
      <c r="AD25" s="275"/>
      <c r="AE25" s="459"/>
      <c r="AF25" s="460"/>
      <c r="AG25" s="461"/>
      <c r="AH25" s="498"/>
      <c r="AI25" s="470" t="str">
        <f t="shared" si="3"/>
        <v/>
      </c>
      <c r="AJ25" s="464"/>
      <c r="AK25" s="465"/>
      <c r="AL25" s="466"/>
      <c r="AM25" s="467"/>
      <c r="AN25" s="468"/>
      <c r="AO25" s="469"/>
      <c r="AT25" s="598" t="str">
        <f t="shared" si="4"/>
        <v/>
      </c>
      <c r="AU25" s="598" t="str">
        <f t="shared" si="5"/>
        <v/>
      </c>
      <c r="AV25" s="598" t="str">
        <f t="shared" si="6"/>
        <v/>
      </c>
      <c r="AW25" s="598" t="str">
        <f t="shared" si="7"/>
        <v>_r1</v>
      </c>
      <c r="AX25" s="598" t="str">
        <f t="shared" si="8"/>
        <v>_r4</v>
      </c>
      <c r="BB25" s="601" t="str">
        <f t="shared" si="9"/>
        <v/>
      </c>
      <c r="BC25" s="601" t="str">
        <f t="shared" si="10"/>
        <v/>
      </c>
      <c r="BD25" s="601" t="str">
        <f t="shared" si="11"/>
        <v/>
      </c>
      <c r="BE25" s="601"/>
      <c r="BF25" s="601" t="str">
        <f t="shared" si="12"/>
        <v/>
      </c>
      <c r="BG25" s="601" t="str">
        <f t="shared" si="13"/>
        <v/>
      </c>
      <c r="BH25" s="601" t="str">
        <f t="shared" si="14"/>
        <v>1_</v>
      </c>
      <c r="BI25" s="602" t="str">
        <f t="shared" si="15"/>
        <v>4_</v>
      </c>
      <c r="BK25" s="598" t="str">
        <f t="shared" si="23"/>
        <v/>
      </c>
      <c r="BL25" s="598" t="str">
        <f t="shared" si="24"/>
        <v/>
      </c>
      <c r="BM25" s="598" t="str">
        <f t="shared" si="25"/>
        <v/>
      </c>
      <c r="BQ25" s="601"/>
      <c r="BR25" s="601" t="str">
        <f>'NANS Data'!U19</f>
        <v/>
      </c>
      <c r="BS25" s="601" t="str">
        <f t="shared" si="19"/>
        <v/>
      </c>
      <c r="BT25" s="601" t="str">
        <f t="shared" si="20"/>
        <v/>
      </c>
      <c r="BX25" s="601"/>
      <c r="BY25" s="601"/>
    </row>
    <row r="26" spans="2:79" ht="27.9" customHeight="1" x14ac:dyDescent="0.25">
      <c r="B26" s="125" t="str">
        <f>IF(D26="","",(COUNTIF($BK$8:BK26,"1")))</f>
        <v/>
      </c>
      <c r="C26" s="21"/>
      <c r="D26" s="339"/>
      <c r="E26" s="339"/>
      <c r="F26" s="339"/>
      <c r="G26" s="340"/>
      <c r="H26" s="333"/>
      <c r="I26" s="22"/>
      <c r="J26" s="23"/>
      <c r="K26" s="24"/>
      <c r="L26" s="25"/>
      <c r="M26" s="25"/>
      <c r="N26" s="25"/>
      <c r="O26" s="22"/>
      <c r="P26" s="24" t="str">
        <f t="shared" si="2"/>
        <v/>
      </c>
      <c r="Q26" s="281"/>
      <c r="R26" s="309"/>
      <c r="S26" s="315"/>
      <c r="T26" s="196"/>
      <c r="U26" s="26"/>
      <c r="V26" s="265"/>
      <c r="W26" s="433" t="str">
        <f>IF(Y26="","",(IFERROR(VLOOKUP((V26&amp;Y26),リレーチーム記録入力表!$F$29:$G$92,2,FALSE),"")))</f>
        <v/>
      </c>
      <c r="X26" s="496"/>
      <c r="Y26" s="267"/>
      <c r="Z26" s="456"/>
      <c r="AA26" s="274"/>
      <c r="AB26" s="438" t="str">
        <f>IF(AD26="","",(IFERROR(VLOOKUP((AA26&amp;AD26),リレーチーム記録入力表!$F$29:$G$92,2,FALSE),"")))</f>
        <v/>
      </c>
      <c r="AC26" s="497"/>
      <c r="AD26" s="275"/>
      <c r="AE26" s="459"/>
      <c r="AF26" s="460"/>
      <c r="AG26" s="461"/>
      <c r="AH26" s="498"/>
      <c r="AI26" s="470" t="str">
        <f t="shared" si="3"/>
        <v/>
      </c>
      <c r="AJ26" s="464"/>
      <c r="AK26" s="465"/>
      <c r="AL26" s="466"/>
      <c r="AM26" s="467"/>
      <c r="AN26" s="468"/>
      <c r="AO26" s="469"/>
      <c r="AT26" s="598" t="str">
        <f t="shared" si="4"/>
        <v/>
      </c>
      <c r="AU26" s="598" t="str">
        <f t="shared" si="5"/>
        <v/>
      </c>
      <c r="AV26" s="598" t="str">
        <f t="shared" si="6"/>
        <v/>
      </c>
      <c r="AW26" s="598" t="str">
        <f t="shared" si="7"/>
        <v>_r1</v>
      </c>
      <c r="AX26" s="598" t="str">
        <f t="shared" si="8"/>
        <v>_r4</v>
      </c>
      <c r="BB26" s="601" t="str">
        <f t="shared" si="9"/>
        <v/>
      </c>
      <c r="BC26" s="601" t="str">
        <f t="shared" si="10"/>
        <v/>
      </c>
      <c r="BD26" s="601" t="str">
        <f t="shared" si="11"/>
        <v/>
      </c>
      <c r="BE26" s="601"/>
      <c r="BF26" s="601" t="str">
        <f t="shared" si="12"/>
        <v/>
      </c>
      <c r="BG26" s="601" t="str">
        <f t="shared" si="13"/>
        <v/>
      </c>
      <c r="BH26" s="601" t="str">
        <f t="shared" si="14"/>
        <v>1_</v>
      </c>
      <c r="BI26" s="602" t="str">
        <f t="shared" si="15"/>
        <v>4_</v>
      </c>
      <c r="BK26" s="598" t="str">
        <f t="shared" si="23"/>
        <v/>
      </c>
      <c r="BL26" s="598" t="str">
        <f t="shared" si="24"/>
        <v/>
      </c>
      <c r="BM26" s="602" t="str">
        <f t="shared" si="25"/>
        <v/>
      </c>
      <c r="BQ26" s="601"/>
      <c r="BR26" s="601" t="str">
        <f>'NANS Data'!U20</f>
        <v/>
      </c>
      <c r="BS26" s="601" t="str">
        <f t="shared" si="19"/>
        <v/>
      </c>
      <c r="BT26" s="601" t="str">
        <f t="shared" si="20"/>
        <v/>
      </c>
    </row>
    <row r="27" spans="2:79" ht="27.9" customHeight="1" x14ac:dyDescent="0.25">
      <c r="B27" s="126" t="str">
        <f>IF(D27="","",(COUNTIF($BK$8:BK27,"1")))</f>
        <v/>
      </c>
      <c r="C27" s="28"/>
      <c r="D27" s="341"/>
      <c r="E27" s="341"/>
      <c r="F27" s="341"/>
      <c r="G27" s="342"/>
      <c r="H27" s="334"/>
      <c r="I27" s="29"/>
      <c r="J27" s="30"/>
      <c r="K27" s="31"/>
      <c r="L27" s="32"/>
      <c r="M27" s="32"/>
      <c r="N27" s="32"/>
      <c r="O27" s="29"/>
      <c r="P27" s="31" t="str">
        <f t="shared" si="2"/>
        <v/>
      </c>
      <c r="Q27" s="282"/>
      <c r="R27" s="311"/>
      <c r="S27" s="316"/>
      <c r="T27" s="198"/>
      <c r="U27" s="33"/>
      <c r="V27" s="268"/>
      <c r="W27" s="434" t="str">
        <f>IF(Y27="","",(IFERROR(VLOOKUP((V27&amp;Y27),リレーチーム記録入力表!$F$29:$G$92,2,FALSE),"")))</f>
        <v/>
      </c>
      <c r="X27" s="499"/>
      <c r="Y27" s="269"/>
      <c r="Z27" s="471"/>
      <c r="AA27" s="276"/>
      <c r="AB27" s="439" t="str">
        <f>IF(AD27="","",(IFERROR(VLOOKUP((AA27&amp;AD27),リレーチーム記録入力表!$F$29:$G$92,2,FALSE),"")))</f>
        <v/>
      </c>
      <c r="AC27" s="500"/>
      <c r="AD27" s="277"/>
      <c r="AE27" s="474"/>
      <c r="AF27" s="475"/>
      <c r="AG27" s="476"/>
      <c r="AH27" s="501"/>
      <c r="AI27" s="478" t="str">
        <f t="shared" si="3"/>
        <v/>
      </c>
      <c r="AJ27" s="479"/>
      <c r="AK27" s="480"/>
      <c r="AL27" s="481"/>
      <c r="AM27" s="482"/>
      <c r="AN27" s="483"/>
      <c r="AO27" s="240"/>
      <c r="AT27" s="598" t="str">
        <f t="shared" si="4"/>
        <v/>
      </c>
      <c r="AU27" s="598" t="str">
        <f t="shared" si="5"/>
        <v/>
      </c>
      <c r="AV27" s="598" t="str">
        <f t="shared" si="6"/>
        <v/>
      </c>
      <c r="AW27" s="598" t="str">
        <f t="shared" si="7"/>
        <v>_r1</v>
      </c>
      <c r="AX27" s="598" t="str">
        <f t="shared" si="8"/>
        <v>_r4</v>
      </c>
      <c r="BB27" s="601" t="str">
        <f t="shared" si="9"/>
        <v/>
      </c>
      <c r="BC27" s="601" t="str">
        <f t="shared" si="10"/>
        <v/>
      </c>
      <c r="BD27" s="601" t="str">
        <f t="shared" si="11"/>
        <v/>
      </c>
      <c r="BE27" s="601"/>
      <c r="BF27" s="601" t="str">
        <f t="shared" si="12"/>
        <v/>
      </c>
      <c r="BG27" s="601" t="str">
        <f t="shared" si="13"/>
        <v/>
      </c>
      <c r="BH27" s="601" t="str">
        <f t="shared" si="14"/>
        <v>1_</v>
      </c>
      <c r="BI27" s="602" t="str">
        <f t="shared" si="15"/>
        <v>4_</v>
      </c>
      <c r="BK27" s="598" t="str">
        <f t="shared" si="23"/>
        <v/>
      </c>
      <c r="BL27" s="598" t="str">
        <f t="shared" si="24"/>
        <v/>
      </c>
      <c r="BM27" s="598" t="str">
        <f t="shared" si="25"/>
        <v/>
      </c>
      <c r="BQ27" s="601"/>
      <c r="BR27" s="601" t="str">
        <f>'NANS Data'!U21</f>
        <v/>
      </c>
      <c r="BS27" s="601" t="str">
        <f t="shared" si="19"/>
        <v/>
      </c>
      <c r="BT27" s="601" t="str">
        <f t="shared" si="20"/>
        <v/>
      </c>
    </row>
    <row r="28" spans="2:79" ht="27.9" customHeight="1" x14ac:dyDescent="0.25">
      <c r="B28" s="127" t="str">
        <f>IF(D28="","",(COUNTIF($BK$8:BK28,"1")))</f>
        <v/>
      </c>
      <c r="C28" s="34"/>
      <c r="D28" s="343"/>
      <c r="E28" s="343"/>
      <c r="F28" s="343"/>
      <c r="G28" s="344"/>
      <c r="H28" s="335"/>
      <c r="I28" s="35"/>
      <c r="J28" s="36"/>
      <c r="K28" s="37"/>
      <c r="L28" s="37"/>
      <c r="M28" s="37"/>
      <c r="N28" s="38"/>
      <c r="O28" s="35"/>
      <c r="P28" s="37" t="str">
        <f t="shared" si="2"/>
        <v/>
      </c>
      <c r="Q28" s="283"/>
      <c r="R28" s="313"/>
      <c r="S28" s="314"/>
      <c r="T28" s="199"/>
      <c r="U28" s="39"/>
      <c r="V28" s="270"/>
      <c r="W28" s="435" t="str">
        <f>IF(Y28="","",(IFERROR(VLOOKUP((V28&amp;Y28),リレーチーム記録入力表!$F$29:$G$92,2,FALSE),"")))</f>
        <v/>
      </c>
      <c r="X28" s="485"/>
      <c r="Y28" s="271"/>
      <c r="Z28" s="484"/>
      <c r="AA28" s="278"/>
      <c r="AB28" s="440" t="str">
        <f>IF(AD28="","",(IFERROR(VLOOKUP((AA28&amp;AD28),リレーチーム記録入力表!$F$29:$G$92,2,FALSE),"")))</f>
        <v/>
      </c>
      <c r="AC28" s="486"/>
      <c r="AD28" s="279"/>
      <c r="AE28" s="487"/>
      <c r="AF28" s="488"/>
      <c r="AG28" s="489"/>
      <c r="AH28" s="502"/>
      <c r="AI28" s="449" t="str">
        <f t="shared" si="3"/>
        <v/>
      </c>
      <c r="AJ28" s="491"/>
      <c r="AK28" s="492"/>
      <c r="AL28" s="493"/>
      <c r="AM28" s="235"/>
      <c r="AN28" s="494"/>
      <c r="AO28" s="495"/>
      <c r="AT28" s="598" t="str">
        <f t="shared" si="4"/>
        <v/>
      </c>
      <c r="AU28" s="598" t="str">
        <f t="shared" si="5"/>
        <v/>
      </c>
      <c r="AV28" s="598" t="str">
        <f t="shared" si="6"/>
        <v/>
      </c>
      <c r="AW28" s="598" t="str">
        <f t="shared" si="7"/>
        <v>_r1</v>
      </c>
      <c r="AX28" s="598" t="str">
        <f t="shared" si="8"/>
        <v>_r4</v>
      </c>
      <c r="BB28" s="601" t="str">
        <f t="shared" si="9"/>
        <v/>
      </c>
      <c r="BC28" s="601" t="str">
        <f t="shared" si="10"/>
        <v/>
      </c>
      <c r="BD28" s="601" t="str">
        <f t="shared" si="11"/>
        <v/>
      </c>
      <c r="BE28" s="601"/>
      <c r="BF28" s="601" t="str">
        <f t="shared" si="12"/>
        <v/>
      </c>
      <c r="BG28" s="601" t="str">
        <f t="shared" si="13"/>
        <v/>
      </c>
      <c r="BH28" s="601" t="str">
        <f t="shared" si="14"/>
        <v>1_</v>
      </c>
      <c r="BI28" s="602" t="str">
        <f t="shared" si="15"/>
        <v>4_</v>
      </c>
      <c r="BK28" s="598" t="str">
        <f t="shared" si="23"/>
        <v/>
      </c>
      <c r="BL28" s="598" t="str">
        <f t="shared" si="24"/>
        <v/>
      </c>
      <c r="BM28" s="598" t="str">
        <f t="shared" si="25"/>
        <v/>
      </c>
      <c r="BQ28" s="601"/>
      <c r="BR28" s="601" t="str">
        <f>'NANS Data'!U22</f>
        <v/>
      </c>
      <c r="BS28" s="601" t="str">
        <f t="shared" si="19"/>
        <v/>
      </c>
      <c r="BT28" s="601" t="str">
        <f t="shared" si="20"/>
        <v/>
      </c>
      <c r="BX28" s="601"/>
      <c r="BY28" s="601"/>
    </row>
    <row r="29" spans="2:79" ht="27.9" customHeight="1" x14ac:dyDescent="0.25">
      <c r="B29" s="125" t="str">
        <f>IF(D29="","",(COUNTIF($BK$8:BK29,"1")))</f>
        <v/>
      </c>
      <c r="C29" s="21"/>
      <c r="D29" s="339"/>
      <c r="E29" s="339"/>
      <c r="F29" s="339"/>
      <c r="G29" s="340"/>
      <c r="H29" s="333"/>
      <c r="I29" s="22"/>
      <c r="J29" s="23"/>
      <c r="K29" s="24"/>
      <c r="L29" s="25"/>
      <c r="M29" s="25"/>
      <c r="N29" s="25"/>
      <c r="O29" s="22"/>
      <c r="P29" s="24" t="str">
        <f t="shared" si="2"/>
        <v/>
      </c>
      <c r="Q29" s="281"/>
      <c r="R29" s="309"/>
      <c r="S29" s="315"/>
      <c r="T29" s="196"/>
      <c r="U29" s="26"/>
      <c r="V29" s="265"/>
      <c r="W29" s="433" t="str">
        <f>IF(Y29="","",(IFERROR(VLOOKUP((V29&amp;Y29),リレーチーム記録入力表!$F$29:$G$92,2,FALSE),"")))</f>
        <v/>
      </c>
      <c r="X29" s="496"/>
      <c r="Y29" s="266"/>
      <c r="Z29" s="456"/>
      <c r="AA29" s="274"/>
      <c r="AB29" s="438" t="str">
        <f>IF(AD29="","",(IFERROR(VLOOKUP((AA29&amp;AD29),リレーチーム記録入力表!$F$29:$G$92,2,FALSE),"")))</f>
        <v/>
      </c>
      <c r="AC29" s="497"/>
      <c r="AD29" s="275"/>
      <c r="AE29" s="459"/>
      <c r="AF29" s="460"/>
      <c r="AG29" s="461"/>
      <c r="AH29" s="498"/>
      <c r="AI29" s="463" t="str">
        <f t="shared" si="3"/>
        <v/>
      </c>
      <c r="AJ29" s="464"/>
      <c r="AK29" s="465"/>
      <c r="AL29" s="466"/>
      <c r="AM29" s="467"/>
      <c r="AN29" s="468"/>
      <c r="AO29" s="469"/>
      <c r="AT29" s="598" t="str">
        <f t="shared" si="4"/>
        <v/>
      </c>
      <c r="AU29" s="598" t="str">
        <f t="shared" si="5"/>
        <v/>
      </c>
      <c r="AV29" s="598" t="str">
        <f t="shared" si="6"/>
        <v/>
      </c>
      <c r="AW29" s="598" t="str">
        <f t="shared" si="7"/>
        <v>_r1</v>
      </c>
      <c r="AX29" s="598" t="str">
        <f t="shared" si="8"/>
        <v>_r4</v>
      </c>
      <c r="BB29" s="601" t="str">
        <f t="shared" si="9"/>
        <v/>
      </c>
      <c r="BC29" s="601" t="str">
        <f t="shared" si="10"/>
        <v/>
      </c>
      <c r="BD29" s="601" t="str">
        <f t="shared" si="11"/>
        <v/>
      </c>
      <c r="BE29" s="601"/>
      <c r="BF29" s="601" t="str">
        <f t="shared" si="12"/>
        <v/>
      </c>
      <c r="BG29" s="601" t="str">
        <f t="shared" si="13"/>
        <v/>
      </c>
      <c r="BH29" s="601" t="str">
        <f t="shared" si="14"/>
        <v>1_</v>
      </c>
      <c r="BI29" s="602" t="str">
        <f t="shared" si="15"/>
        <v>4_</v>
      </c>
      <c r="BK29" s="598" t="str">
        <f t="shared" si="23"/>
        <v/>
      </c>
      <c r="BL29" s="598" t="str">
        <f t="shared" si="24"/>
        <v/>
      </c>
      <c r="BM29" s="598" t="str">
        <f t="shared" si="25"/>
        <v/>
      </c>
      <c r="BQ29" s="601"/>
      <c r="BR29" s="601" t="str">
        <f>'NANS Data'!U23</f>
        <v/>
      </c>
      <c r="BS29" s="601" t="str">
        <f t="shared" si="19"/>
        <v/>
      </c>
      <c r="BT29" s="601" t="str">
        <f t="shared" si="20"/>
        <v/>
      </c>
      <c r="BX29" s="601"/>
      <c r="BY29" s="601"/>
    </row>
    <row r="30" spans="2:79" ht="27.9" customHeight="1" x14ac:dyDescent="0.25">
      <c r="B30" s="125" t="str">
        <f>IF(D30="","",(COUNTIF($BK$8:BK30,"1")))</f>
        <v/>
      </c>
      <c r="C30" s="21"/>
      <c r="D30" s="339"/>
      <c r="E30" s="339"/>
      <c r="F30" s="339"/>
      <c r="G30" s="340"/>
      <c r="H30" s="333"/>
      <c r="I30" s="22"/>
      <c r="J30" s="23"/>
      <c r="K30" s="24"/>
      <c r="L30" s="25"/>
      <c r="M30" s="25"/>
      <c r="N30" s="25"/>
      <c r="O30" s="22"/>
      <c r="P30" s="24" t="str">
        <f t="shared" si="2"/>
        <v/>
      </c>
      <c r="Q30" s="281"/>
      <c r="R30" s="309"/>
      <c r="S30" s="315"/>
      <c r="T30" s="196"/>
      <c r="U30" s="26"/>
      <c r="V30" s="265"/>
      <c r="W30" s="433" t="str">
        <f>IF(Y30="","",(IFERROR(VLOOKUP((V30&amp;Y30),リレーチーム記録入力表!$F$29:$G$92,2,FALSE),"")))</f>
        <v/>
      </c>
      <c r="X30" s="496"/>
      <c r="Y30" s="267"/>
      <c r="Z30" s="456"/>
      <c r="AA30" s="274"/>
      <c r="AB30" s="438" t="str">
        <f>IF(AD30="","",(IFERROR(VLOOKUP((AA30&amp;AD30),リレーチーム記録入力表!$F$29:$G$92,2,FALSE),"")))</f>
        <v/>
      </c>
      <c r="AC30" s="497"/>
      <c r="AD30" s="275"/>
      <c r="AE30" s="459"/>
      <c r="AF30" s="460"/>
      <c r="AG30" s="461"/>
      <c r="AH30" s="498"/>
      <c r="AI30" s="470" t="str">
        <f t="shared" si="3"/>
        <v/>
      </c>
      <c r="AJ30" s="464"/>
      <c r="AK30" s="465"/>
      <c r="AL30" s="466"/>
      <c r="AM30" s="467"/>
      <c r="AN30" s="468"/>
      <c r="AO30" s="469"/>
      <c r="AT30" s="598" t="str">
        <f t="shared" si="4"/>
        <v/>
      </c>
      <c r="AU30" s="598" t="str">
        <f t="shared" si="5"/>
        <v/>
      </c>
      <c r="AV30" s="598" t="str">
        <f t="shared" si="6"/>
        <v/>
      </c>
      <c r="AW30" s="598" t="str">
        <f t="shared" si="7"/>
        <v>_r1</v>
      </c>
      <c r="AX30" s="598" t="str">
        <f t="shared" si="8"/>
        <v>_r4</v>
      </c>
      <c r="BB30" s="601" t="str">
        <f t="shared" si="9"/>
        <v/>
      </c>
      <c r="BC30" s="601" t="str">
        <f t="shared" si="10"/>
        <v/>
      </c>
      <c r="BD30" s="601" t="str">
        <f t="shared" si="11"/>
        <v/>
      </c>
      <c r="BE30" s="601"/>
      <c r="BF30" s="601" t="str">
        <f t="shared" si="12"/>
        <v/>
      </c>
      <c r="BG30" s="601" t="str">
        <f t="shared" si="13"/>
        <v/>
      </c>
      <c r="BH30" s="601" t="str">
        <f t="shared" si="14"/>
        <v>1_</v>
      </c>
      <c r="BI30" s="602" t="str">
        <f t="shared" si="15"/>
        <v>4_</v>
      </c>
      <c r="BK30" s="598" t="str">
        <f t="shared" si="23"/>
        <v/>
      </c>
      <c r="BL30" s="598" t="str">
        <f t="shared" si="24"/>
        <v/>
      </c>
      <c r="BM30" s="598" t="str">
        <f t="shared" si="25"/>
        <v/>
      </c>
      <c r="BQ30" s="601"/>
      <c r="BR30" s="601" t="str">
        <f>'NANS Data'!U24</f>
        <v/>
      </c>
      <c r="BS30" s="601" t="str">
        <f t="shared" si="19"/>
        <v/>
      </c>
      <c r="BT30" s="601" t="str">
        <f t="shared" si="20"/>
        <v/>
      </c>
    </row>
    <row r="31" spans="2:79" ht="27.9" customHeight="1" x14ac:dyDescent="0.25">
      <c r="B31" s="125" t="str">
        <f>IF(D31="","",(COUNTIF($BK$8:BK31,"1")))</f>
        <v/>
      </c>
      <c r="C31" s="21"/>
      <c r="D31" s="339"/>
      <c r="E31" s="339"/>
      <c r="F31" s="339"/>
      <c r="G31" s="340"/>
      <c r="H31" s="333"/>
      <c r="I31" s="22"/>
      <c r="J31" s="23"/>
      <c r="K31" s="24"/>
      <c r="L31" s="25"/>
      <c r="M31" s="25"/>
      <c r="N31" s="25"/>
      <c r="O31" s="22"/>
      <c r="P31" s="24" t="str">
        <f t="shared" si="2"/>
        <v/>
      </c>
      <c r="Q31" s="281"/>
      <c r="R31" s="309"/>
      <c r="S31" s="315"/>
      <c r="T31" s="196"/>
      <c r="U31" s="26"/>
      <c r="V31" s="265"/>
      <c r="W31" s="433" t="str">
        <f>IF(Y31="","",(IFERROR(VLOOKUP((V31&amp;Y31),リレーチーム記録入力表!$F$29:$G$92,2,FALSE),"")))</f>
        <v/>
      </c>
      <c r="X31" s="496"/>
      <c r="Y31" s="267"/>
      <c r="Z31" s="456"/>
      <c r="AA31" s="274"/>
      <c r="AB31" s="438" t="str">
        <f>IF(AD31="","",(IFERROR(VLOOKUP((AA31&amp;AD31),リレーチーム記録入力表!$F$29:$G$92,2,FALSE),"")))</f>
        <v/>
      </c>
      <c r="AC31" s="497"/>
      <c r="AD31" s="275"/>
      <c r="AE31" s="459"/>
      <c r="AF31" s="460"/>
      <c r="AG31" s="461"/>
      <c r="AH31" s="498"/>
      <c r="AI31" s="470" t="str">
        <f t="shared" si="3"/>
        <v/>
      </c>
      <c r="AJ31" s="464"/>
      <c r="AK31" s="465"/>
      <c r="AL31" s="466"/>
      <c r="AM31" s="467"/>
      <c r="AN31" s="468"/>
      <c r="AO31" s="469"/>
      <c r="AT31" s="598" t="str">
        <f t="shared" si="4"/>
        <v/>
      </c>
      <c r="AU31" s="598" t="str">
        <f t="shared" si="5"/>
        <v/>
      </c>
      <c r="AV31" s="598" t="str">
        <f t="shared" si="6"/>
        <v/>
      </c>
      <c r="AW31" s="598" t="str">
        <f t="shared" si="7"/>
        <v>_r1</v>
      </c>
      <c r="AX31" s="598" t="str">
        <f t="shared" si="8"/>
        <v>_r4</v>
      </c>
      <c r="BB31" s="601" t="str">
        <f t="shared" si="9"/>
        <v/>
      </c>
      <c r="BC31" s="601" t="str">
        <f t="shared" si="10"/>
        <v/>
      </c>
      <c r="BD31" s="601" t="str">
        <f t="shared" si="11"/>
        <v/>
      </c>
      <c r="BE31" s="601"/>
      <c r="BF31" s="601" t="str">
        <f t="shared" si="12"/>
        <v/>
      </c>
      <c r="BG31" s="601" t="str">
        <f t="shared" si="13"/>
        <v/>
      </c>
      <c r="BH31" s="601" t="str">
        <f t="shared" si="14"/>
        <v>1_</v>
      </c>
      <c r="BI31" s="602" t="str">
        <f t="shared" si="15"/>
        <v>4_</v>
      </c>
      <c r="BK31" s="598" t="str">
        <f t="shared" si="23"/>
        <v/>
      </c>
      <c r="BL31" s="598" t="str">
        <f t="shared" si="24"/>
        <v/>
      </c>
      <c r="BM31" s="598" t="str">
        <f t="shared" si="25"/>
        <v/>
      </c>
      <c r="BQ31" s="601"/>
      <c r="BR31" s="601" t="str">
        <f>'NANS Data'!U25</f>
        <v/>
      </c>
      <c r="BS31" s="601" t="str">
        <f t="shared" si="19"/>
        <v/>
      </c>
      <c r="BT31" s="601" t="str">
        <f t="shared" si="20"/>
        <v/>
      </c>
    </row>
    <row r="32" spans="2:79" ht="27.9" customHeight="1" x14ac:dyDescent="0.25">
      <c r="B32" s="126" t="str">
        <f>IF(D32="","",(COUNTIF($BK$8:BK32,"1")))</f>
        <v/>
      </c>
      <c r="C32" s="28"/>
      <c r="D32" s="341"/>
      <c r="E32" s="341"/>
      <c r="F32" s="341"/>
      <c r="G32" s="342"/>
      <c r="H32" s="334"/>
      <c r="I32" s="29"/>
      <c r="J32" s="30"/>
      <c r="K32" s="31"/>
      <c r="L32" s="32"/>
      <c r="M32" s="32"/>
      <c r="N32" s="32"/>
      <c r="O32" s="29"/>
      <c r="P32" s="31" t="str">
        <f t="shared" si="2"/>
        <v/>
      </c>
      <c r="Q32" s="282"/>
      <c r="R32" s="311"/>
      <c r="S32" s="316"/>
      <c r="T32" s="198"/>
      <c r="U32" s="33"/>
      <c r="V32" s="268"/>
      <c r="W32" s="434" t="str">
        <f>IF(Y32="","",(IFERROR(VLOOKUP((V32&amp;Y32),リレーチーム記録入力表!$F$29:$G$92,2,FALSE),"")))</f>
        <v/>
      </c>
      <c r="X32" s="499"/>
      <c r="Y32" s="269"/>
      <c r="Z32" s="471"/>
      <c r="AA32" s="276"/>
      <c r="AB32" s="439" t="str">
        <f>IF(AD32="","",(IFERROR(VLOOKUP((AA32&amp;AD32),リレーチーム記録入力表!$F$29:$G$92,2,FALSE),"")))</f>
        <v/>
      </c>
      <c r="AC32" s="500"/>
      <c r="AD32" s="277"/>
      <c r="AE32" s="474"/>
      <c r="AF32" s="475"/>
      <c r="AG32" s="476"/>
      <c r="AH32" s="501"/>
      <c r="AI32" s="478" t="str">
        <f t="shared" si="3"/>
        <v/>
      </c>
      <c r="AJ32" s="479"/>
      <c r="AK32" s="480"/>
      <c r="AL32" s="481"/>
      <c r="AM32" s="482"/>
      <c r="AN32" s="483"/>
      <c r="AO32" s="240"/>
      <c r="AT32" s="598" t="str">
        <f t="shared" si="4"/>
        <v/>
      </c>
      <c r="AU32" s="598" t="str">
        <f t="shared" si="5"/>
        <v/>
      </c>
      <c r="AV32" s="598" t="str">
        <f t="shared" si="6"/>
        <v/>
      </c>
      <c r="AW32" s="598" t="str">
        <f t="shared" si="7"/>
        <v>_r1</v>
      </c>
      <c r="AX32" s="598" t="str">
        <f t="shared" si="8"/>
        <v>_r4</v>
      </c>
      <c r="BB32" s="601" t="str">
        <f t="shared" si="9"/>
        <v/>
      </c>
      <c r="BC32" s="601" t="str">
        <f t="shared" si="10"/>
        <v/>
      </c>
      <c r="BD32" s="601" t="str">
        <f t="shared" si="11"/>
        <v/>
      </c>
      <c r="BE32" s="601"/>
      <c r="BF32" s="601" t="str">
        <f t="shared" si="12"/>
        <v/>
      </c>
      <c r="BG32" s="601" t="str">
        <f t="shared" si="13"/>
        <v/>
      </c>
      <c r="BH32" s="601" t="str">
        <f t="shared" si="14"/>
        <v>1_</v>
      </c>
      <c r="BI32" s="602" t="str">
        <f t="shared" si="15"/>
        <v>4_</v>
      </c>
      <c r="BK32" s="598" t="str">
        <f t="shared" si="23"/>
        <v/>
      </c>
      <c r="BL32" s="598" t="str">
        <f t="shared" si="24"/>
        <v/>
      </c>
      <c r="BM32" s="598" t="str">
        <f t="shared" si="25"/>
        <v/>
      </c>
      <c r="BQ32" s="601"/>
      <c r="BR32" s="601" t="str">
        <f>'NANS Data'!U26</f>
        <v/>
      </c>
      <c r="BS32" s="601" t="str">
        <f t="shared" si="19"/>
        <v/>
      </c>
      <c r="BT32" s="601" t="str">
        <f t="shared" si="20"/>
        <v/>
      </c>
    </row>
    <row r="33" spans="2:72" ht="27.9" customHeight="1" x14ac:dyDescent="0.25">
      <c r="B33" s="127" t="str">
        <f>IF(D33="","",(COUNTIF($BK$8:BK33,"1")))</f>
        <v/>
      </c>
      <c r="C33" s="34"/>
      <c r="D33" s="343"/>
      <c r="E33" s="343"/>
      <c r="F33" s="343"/>
      <c r="G33" s="344"/>
      <c r="H33" s="335"/>
      <c r="I33" s="35"/>
      <c r="J33" s="36"/>
      <c r="K33" s="37"/>
      <c r="L33" s="37"/>
      <c r="M33" s="37"/>
      <c r="N33" s="38"/>
      <c r="O33" s="35"/>
      <c r="P33" s="37" t="str">
        <f t="shared" si="2"/>
        <v/>
      </c>
      <c r="Q33" s="283"/>
      <c r="R33" s="313"/>
      <c r="S33" s="314"/>
      <c r="T33" s="199"/>
      <c r="U33" s="39"/>
      <c r="V33" s="270"/>
      <c r="W33" s="435" t="str">
        <f>IF(Y33="","",(IFERROR(VLOOKUP((V33&amp;Y33),リレーチーム記録入力表!$F$29:$G$92,2,FALSE),"")))</f>
        <v/>
      </c>
      <c r="X33" s="485"/>
      <c r="Y33" s="271"/>
      <c r="Z33" s="484"/>
      <c r="AA33" s="278"/>
      <c r="AB33" s="440" t="str">
        <f>IF(AD33="","",(IFERROR(VLOOKUP((AA33&amp;AD33),リレーチーム記録入力表!$F$29:$G$92,2,FALSE),"")))</f>
        <v/>
      </c>
      <c r="AC33" s="486"/>
      <c r="AD33" s="279"/>
      <c r="AE33" s="487"/>
      <c r="AF33" s="488"/>
      <c r="AG33" s="489"/>
      <c r="AH33" s="502"/>
      <c r="AI33" s="449" t="str">
        <f t="shared" si="3"/>
        <v/>
      </c>
      <c r="AJ33" s="491"/>
      <c r="AK33" s="492"/>
      <c r="AL33" s="493"/>
      <c r="AM33" s="235"/>
      <c r="AN33" s="494"/>
      <c r="AO33" s="495"/>
      <c r="AT33" s="598" t="str">
        <f t="shared" si="4"/>
        <v/>
      </c>
      <c r="AU33" s="598" t="str">
        <f t="shared" si="5"/>
        <v/>
      </c>
      <c r="AV33" s="598" t="str">
        <f t="shared" si="6"/>
        <v/>
      </c>
      <c r="AW33" s="598" t="str">
        <f t="shared" si="7"/>
        <v>_r1</v>
      </c>
      <c r="AX33" s="598" t="str">
        <f t="shared" si="8"/>
        <v>_r4</v>
      </c>
      <c r="BB33" s="601" t="str">
        <f t="shared" si="9"/>
        <v/>
      </c>
      <c r="BC33" s="601" t="str">
        <f t="shared" si="10"/>
        <v/>
      </c>
      <c r="BD33" s="601" t="str">
        <f t="shared" si="11"/>
        <v/>
      </c>
      <c r="BE33" s="601"/>
      <c r="BF33" s="601" t="str">
        <f t="shared" si="12"/>
        <v/>
      </c>
      <c r="BG33" s="601" t="str">
        <f t="shared" si="13"/>
        <v/>
      </c>
      <c r="BH33" s="601" t="str">
        <f t="shared" si="14"/>
        <v>1_</v>
      </c>
      <c r="BI33" s="602" t="str">
        <f t="shared" si="15"/>
        <v>4_</v>
      </c>
      <c r="BK33" s="598" t="str">
        <f t="shared" si="23"/>
        <v/>
      </c>
      <c r="BL33" s="598" t="str">
        <f t="shared" si="24"/>
        <v/>
      </c>
      <c r="BM33" s="598" t="str">
        <f t="shared" si="25"/>
        <v/>
      </c>
      <c r="BQ33" s="601"/>
      <c r="BR33" s="601" t="str">
        <f>'NANS Data'!U27</f>
        <v/>
      </c>
      <c r="BS33" s="601" t="str">
        <f t="shared" si="19"/>
        <v/>
      </c>
      <c r="BT33" s="601" t="str">
        <f t="shared" si="20"/>
        <v/>
      </c>
    </row>
    <row r="34" spans="2:72" ht="27.9" customHeight="1" x14ac:dyDescent="0.25">
      <c r="B34" s="125" t="str">
        <f>IF(D34="","",(COUNTIF($BK$8:BK34,"1")))</f>
        <v/>
      </c>
      <c r="C34" s="21"/>
      <c r="D34" s="339"/>
      <c r="E34" s="339"/>
      <c r="F34" s="339"/>
      <c r="G34" s="340"/>
      <c r="H34" s="333"/>
      <c r="I34" s="22"/>
      <c r="J34" s="23"/>
      <c r="K34" s="24"/>
      <c r="L34" s="25"/>
      <c r="M34" s="25"/>
      <c r="N34" s="25"/>
      <c r="O34" s="22"/>
      <c r="P34" s="24" t="str">
        <f t="shared" si="2"/>
        <v/>
      </c>
      <c r="Q34" s="281"/>
      <c r="R34" s="309"/>
      <c r="S34" s="315"/>
      <c r="T34" s="196"/>
      <c r="U34" s="26"/>
      <c r="V34" s="265"/>
      <c r="W34" s="433" t="str">
        <f>IF(Y34="","",(IFERROR(VLOOKUP((V34&amp;Y34),リレーチーム記録入力表!$F$29:$G$92,2,FALSE),"")))</f>
        <v/>
      </c>
      <c r="X34" s="496"/>
      <c r="Y34" s="266"/>
      <c r="Z34" s="456"/>
      <c r="AA34" s="274"/>
      <c r="AB34" s="438" t="str">
        <f>IF(AD34="","",(IFERROR(VLOOKUP((AA34&amp;AD34),リレーチーム記録入力表!$F$29:$G$92,2,FALSE),"")))</f>
        <v/>
      </c>
      <c r="AC34" s="497"/>
      <c r="AD34" s="275"/>
      <c r="AE34" s="459"/>
      <c r="AF34" s="460"/>
      <c r="AG34" s="461"/>
      <c r="AH34" s="498"/>
      <c r="AI34" s="463" t="str">
        <f t="shared" si="3"/>
        <v/>
      </c>
      <c r="AJ34" s="464"/>
      <c r="AK34" s="465"/>
      <c r="AL34" s="466"/>
      <c r="AM34" s="467"/>
      <c r="AN34" s="468"/>
      <c r="AO34" s="469"/>
      <c r="AT34" s="598" t="str">
        <f t="shared" si="4"/>
        <v/>
      </c>
      <c r="AU34" s="598" t="str">
        <f t="shared" si="5"/>
        <v/>
      </c>
      <c r="AV34" s="598" t="str">
        <f t="shared" si="6"/>
        <v/>
      </c>
      <c r="AW34" s="598" t="str">
        <f t="shared" si="7"/>
        <v>_r1</v>
      </c>
      <c r="AX34" s="598" t="str">
        <f t="shared" si="8"/>
        <v>_r4</v>
      </c>
      <c r="BB34" s="601" t="str">
        <f t="shared" si="9"/>
        <v/>
      </c>
      <c r="BC34" s="601" t="str">
        <f t="shared" si="10"/>
        <v/>
      </c>
      <c r="BD34" s="601" t="str">
        <f t="shared" si="11"/>
        <v/>
      </c>
      <c r="BE34" s="601"/>
      <c r="BF34" s="601" t="str">
        <f t="shared" si="12"/>
        <v/>
      </c>
      <c r="BG34" s="601" t="str">
        <f t="shared" si="13"/>
        <v/>
      </c>
      <c r="BH34" s="601" t="str">
        <f t="shared" si="14"/>
        <v>1_</v>
      </c>
      <c r="BI34" s="602" t="str">
        <f t="shared" si="15"/>
        <v>4_</v>
      </c>
      <c r="BK34" s="598" t="str">
        <f t="shared" si="23"/>
        <v/>
      </c>
      <c r="BL34" s="598" t="str">
        <f t="shared" si="24"/>
        <v/>
      </c>
      <c r="BM34" s="598" t="str">
        <f t="shared" si="25"/>
        <v/>
      </c>
      <c r="BQ34" s="601"/>
      <c r="BR34" s="601" t="str">
        <f>'NANS Data'!U28</f>
        <v/>
      </c>
      <c r="BS34" s="601" t="str">
        <f t="shared" si="19"/>
        <v/>
      </c>
      <c r="BT34" s="601" t="str">
        <f t="shared" si="20"/>
        <v/>
      </c>
    </row>
    <row r="35" spans="2:72" ht="27.9" customHeight="1" x14ac:dyDescent="0.25">
      <c r="B35" s="125" t="str">
        <f>IF(D35="","",(COUNTIF($BK$8:BK35,"1")))</f>
        <v/>
      </c>
      <c r="C35" s="21"/>
      <c r="D35" s="339"/>
      <c r="E35" s="339"/>
      <c r="F35" s="339"/>
      <c r="G35" s="340"/>
      <c r="H35" s="333"/>
      <c r="I35" s="22"/>
      <c r="J35" s="23"/>
      <c r="K35" s="24"/>
      <c r="L35" s="25"/>
      <c r="M35" s="25"/>
      <c r="N35" s="25"/>
      <c r="O35" s="22"/>
      <c r="P35" s="24" t="str">
        <f t="shared" si="2"/>
        <v/>
      </c>
      <c r="Q35" s="281"/>
      <c r="R35" s="309"/>
      <c r="S35" s="315"/>
      <c r="T35" s="196"/>
      <c r="U35" s="26"/>
      <c r="V35" s="265"/>
      <c r="W35" s="433" t="str">
        <f>IF(Y35="","",(IFERROR(VLOOKUP((V35&amp;Y35),リレーチーム記録入力表!$F$29:$G$92,2,FALSE),"")))</f>
        <v/>
      </c>
      <c r="X35" s="496"/>
      <c r="Y35" s="267"/>
      <c r="Z35" s="456"/>
      <c r="AA35" s="274"/>
      <c r="AB35" s="438" t="str">
        <f>IF(AD35="","",(IFERROR(VLOOKUP((AA35&amp;AD35),リレーチーム記録入力表!$F$29:$G$92,2,FALSE),"")))</f>
        <v/>
      </c>
      <c r="AC35" s="497"/>
      <c r="AD35" s="275"/>
      <c r="AE35" s="459"/>
      <c r="AF35" s="460"/>
      <c r="AG35" s="461"/>
      <c r="AH35" s="498"/>
      <c r="AI35" s="470" t="str">
        <f t="shared" si="3"/>
        <v/>
      </c>
      <c r="AJ35" s="464"/>
      <c r="AK35" s="465"/>
      <c r="AL35" s="466"/>
      <c r="AM35" s="467"/>
      <c r="AN35" s="468"/>
      <c r="AO35" s="469"/>
      <c r="AT35" s="598" t="str">
        <f t="shared" si="4"/>
        <v/>
      </c>
      <c r="AU35" s="598" t="str">
        <f t="shared" si="5"/>
        <v/>
      </c>
      <c r="AV35" s="598" t="str">
        <f t="shared" si="6"/>
        <v/>
      </c>
      <c r="AW35" s="598" t="str">
        <f t="shared" si="7"/>
        <v>_r1</v>
      </c>
      <c r="AX35" s="598" t="str">
        <f t="shared" si="8"/>
        <v>_r4</v>
      </c>
      <c r="BB35" s="601" t="str">
        <f t="shared" si="9"/>
        <v/>
      </c>
      <c r="BC35" s="601" t="str">
        <f t="shared" si="10"/>
        <v/>
      </c>
      <c r="BD35" s="601" t="str">
        <f t="shared" si="11"/>
        <v/>
      </c>
      <c r="BE35" s="601"/>
      <c r="BF35" s="601" t="str">
        <f t="shared" si="12"/>
        <v/>
      </c>
      <c r="BG35" s="601" t="str">
        <f t="shared" si="13"/>
        <v/>
      </c>
      <c r="BH35" s="601" t="str">
        <f t="shared" si="14"/>
        <v>1_</v>
      </c>
      <c r="BI35" s="602" t="str">
        <f t="shared" si="15"/>
        <v>4_</v>
      </c>
      <c r="BK35" s="598" t="str">
        <f t="shared" si="23"/>
        <v/>
      </c>
      <c r="BL35" s="598" t="str">
        <f t="shared" si="24"/>
        <v/>
      </c>
      <c r="BM35" s="598" t="str">
        <f t="shared" si="25"/>
        <v/>
      </c>
      <c r="BQ35" s="601"/>
      <c r="BR35" s="601" t="str">
        <f>'NANS Data'!U29</f>
        <v/>
      </c>
      <c r="BS35" s="601" t="str">
        <f t="shared" si="19"/>
        <v/>
      </c>
      <c r="BT35" s="601" t="str">
        <f t="shared" si="20"/>
        <v/>
      </c>
    </row>
    <row r="36" spans="2:72" ht="27.9" customHeight="1" x14ac:dyDescent="0.25">
      <c r="B36" s="125" t="str">
        <f>IF(D36="","",(COUNTIF($BK$8:BK36,"1")))</f>
        <v/>
      </c>
      <c r="C36" s="21"/>
      <c r="D36" s="339"/>
      <c r="E36" s="339"/>
      <c r="F36" s="339"/>
      <c r="G36" s="340"/>
      <c r="H36" s="333"/>
      <c r="I36" s="22"/>
      <c r="J36" s="23"/>
      <c r="K36" s="24"/>
      <c r="L36" s="25"/>
      <c r="M36" s="25"/>
      <c r="N36" s="25"/>
      <c r="O36" s="22"/>
      <c r="P36" s="24" t="str">
        <f t="shared" si="2"/>
        <v/>
      </c>
      <c r="Q36" s="281"/>
      <c r="R36" s="309"/>
      <c r="S36" s="315"/>
      <c r="T36" s="196"/>
      <c r="U36" s="26"/>
      <c r="V36" s="265"/>
      <c r="W36" s="433" t="str">
        <f>IF(Y36="","",(IFERROR(VLOOKUP((V36&amp;Y36),リレーチーム記録入力表!$F$29:$G$92,2,FALSE),"")))</f>
        <v/>
      </c>
      <c r="X36" s="496"/>
      <c r="Y36" s="267"/>
      <c r="Z36" s="456"/>
      <c r="AA36" s="274"/>
      <c r="AB36" s="438" t="str">
        <f>IF(AD36="","",(IFERROR(VLOOKUP((AA36&amp;AD36),リレーチーム記録入力表!$F$29:$G$92,2,FALSE),"")))</f>
        <v/>
      </c>
      <c r="AC36" s="497"/>
      <c r="AD36" s="275"/>
      <c r="AE36" s="459"/>
      <c r="AF36" s="460"/>
      <c r="AG36" s="461"/>
      <c r="AH36" s="498"/>
      <c r="AI36" s="470" t="str">
        <f t="shared" si="3"/>
        <v/>
      </c>
      <c r="AJ36" s="464"/>
      <c r="AK36" s="465"/>
      <c r="AL36" s="466"/>
      <c r="AM36" s="467"/>
      <c r="AN36" s="468"/>
      <c r="AO36" s="469"/>
      <c r="AT36" s="598" t="str">
        <f t="shared" si="4"/>
        <v/>
      </c>
      <c r="AU36" s="598" t="str">
        <f t="shared" si="5"/>
        <v/>
      </c>
      <c r="AV36" s="598" t="str">
        <f t="shared" si="6"/>
        <v/>
      </c>
      <c r="AW36" s="598" t="str">
        <f t="shared" si="7"/>
        <v>_r1</v>
      </c>
      <c r="AX36" s="598" t="str">
        <f t="shared" si="8"/>
        <v>_r4</v>
      </c>
      <c r="BB36" s="601" t="str">
        <f t="shared" si="9"/>
        <v/>
      </c>
      <c r="BC36" s="601" t="str">
        <f t="shared" si="10"/>
        <v/>
      </c>
      <c r="BD36" s="601" t="str">
        <f t="shared" si="11"/>
        <v/>
      </c>
      <c r="BE36" s="601"/>
      <c r="BF36" s="601" t="str">
        <f t="shared" si="12"/>
        <v/>
      </c>
      <c r="BG36" s="601" t="str">
        <f t="shared" si="13"/>
        <v/>
      </c>
      <c r="BH36" s="601" t="str">
        <f t="shared" si="14"/>
        <v>1_</v>
      </c>
      <c r="BI36" s="602" t="str">
        <f t="shared" si="15"/>
        <v>4_</v>
      </c>
      <c r="BK36" s="598" t="str">
        <f t="shared" si="23"/>
        <v/>
      </c>
      <c r="BL36" s="598" t="str">
        <f t="shared" si="24"/>
        <v/>
      </c>
      <c r="BM36" s="598" t="str">
        <f t="shared" si="25"/>
        <v/>
      </c>
      <c r="BQ36" s="601"/>
      <c r="BR36" s="601" t="str">
        <f>'NANS Data'!U30</f>
        <v/>
      </c>
      <c r="BS36" s="601" t="str">
        <f t="shared" si="19"/>
        <v/>
      </c>
      <c r="BT36" s="601" t="str">
        <f t="shared" si="20"/>
        <v/>
      </c>
    </row>
    <row r="37" spans="2:72" ht="27.9" customHeight="1" x14ac:dyDescent="0.25">
      <c r="B37" s="126" t="str">
        <f>IF(D37="","",(COUNTIF($BK$8:BK37,"1")))</f>
        <v/>
      </c>
      <c r="C37" s="28"/>
      <c r="D37" s="341"/>
      <c r="E37" s="341"/>
      <c r="F37" s="341"/>
      <c r="G37" s="342"/>
      <c r="H37" s="334"/>
      <c r="I37" s="29"/>
      <c r="J37" s="30"/>
      <c r="K37" s="31"/>
      <c r="L37" s="32"/>
      <c r="M37" s="32"/>
      <c r="N37" s="32"/>
      <c r="O37" s="29"/>
      <c r="P37" s="31" t="str">
        <f t="shared" si="2"/>
        <v/>
      </c>
      <c r="Q37" s="282"/>
      <c r="R37" s="311"/>
      <c r="S37" s="316"/>
      <c r="T37" s="198"/>
      <c r="U37" s="33"/>
      <c r="V37" s="268"/>
      <c r="W37" s="434" t="str">
        <f>IF(Y37="","",(IFERROR(VLOOKUP((V37&amp;Y37),リレーチーム記録入力表!$F$29:$G$92,2,FALSE),"")))</f>
        <v/>
      </c>
      <c r="X37" s="499"/>
      <c r="Y37" s="269"/>
      <c r="Z37" s="471"/>
      <c r="AA37" s="276"/>
      <c r="AB37" s="439" t="str">
        <f>IF(AD37="","",(IFERROR(VLOOKUP((AA37&amp;AD37),リレーチーム記録入力表!$F$29:$G$92,2,FALSE),"")))</f>
        <v/>
      </c>
      <c r="AC37" s="500"/>
      <c r="AD37" s="277"/>
      <c r="AE37" s="474"/>
      <c r="AF37" s="475"/>
      <c r="AG37" s="476"/>
      <c r="AH37" s="501"/>
      <c r="AI37" s="478" t="str">
        <f t="shared" si="3"/>
        <v/>
      </c>
      <c r="AJ37" s="479"/>
      <c r="AK37" s="480"/>
      <c r="AL37" s="481"/>
      <c r="AM37" s="482"/>
      <c r="AN37" s="483"/>
      <c r="AO37" s="240"/>
      <c r="AT37" s="598" t="str">
        <f t="shared" si="4"/>
        <v/>
      </c>
      <c r="AU37" s="598" t="str">
        <f t="shared" si="5"/>
        <v/>
      </c>
      <c r="AV37" s="598" t="str">
        <f t="shared" si="6"/>
        <v/>
      </c>
      <c r="AW37" s="598" t="str">
        <f t="shared" si="7"/>
        <v>_r1</v>
      </c>
      <c r="AX37" s="598" t="str">
        <f t="shared" si="8"/>
        <v>_r4</v>
      </c>
      <c r="BB37" s="601" t="str">
        <f t="shared" si="9"/>
        <v/>
      </c>
      <c r="BC37" s="601" t="str">
        <f t="shared" si="10"/>
        <v/>
      </c>
      <c r="BD37" s="601" t="str">
        <f t="shared" si="11"/>
        <v/>
      </c>
      <c r="BE37" s="601"/>
      <c r="BF37" s="601" t="str">
        <f t="shared" si="12"/>
        <v/>
      </c>
      <c r="BG37" s="601" t="str">
        <f t="shared" si="13"/>
        <v/>
      </c>
      <c r="BH37" s="601" t="str">
        <f t="shared" si="14"/>
        <v>1_</v>
      </c>
      <c r="BI37" s="602" t="str">
        <f t="shared" si="15"/>
        <v>4_</v>
      </c>
      <c r="BK37" s="598" t="str">
        <f t="shared" si="23"/>
        <v/>
      </c>
      <c r="BL37" s="598" t="str">
        <f t="shared" si="24"/>
        <v/>
      </c>
      <c r="BM37" s="598" t="str">
        <f t="shared" si="25"/>
        <v/>
      </c>
      <c r="BQ37" s="601"/>
      <c r="BR37" s="601" t="str">
        <f>'NANS Data'!U31</f>
        <v/>
      </c>
      <c r="BS37" s="601" t="str">
        <f t="shared" si="19"/>
        <v/>
      </c>
      <c r="BT37" s="601" t="str">
        <f t="shared" si="20"/>
        <v/>
      </c>
    </row>
    <row r="38" spans="2:72" ht="27.9" customHeight="1" x14ac:dyDescent="0.25">
      <c r="B38" s="127" t="str">
        <f>IF(D38="","",(COUNTIF($BK$8:BK38,"1")))</f>
        <v/>
      </c>
      <c r="C38" s="34"/>
      <c r="D38" s="343"/>
      <c r="E38" s="343"/>
      <c r="F38" s="343"/>
      <c r="G38" s="344"/>
      <c r="H38" s="335"/>
      <c r="I38" s="35"/>
      <c r="J38" s="36"/>
      <c r="K38" s="37"/>
      <c r="L38" s="37"/>
      <c r="M38" s="37"/>
      <c r="N38" s="38"/>
      <c r="O38" s="35"/>
      <c r="P38" s="37" t="str">
        <f t="shared" si="2"/>
        <v/>
      </c>
      <c r="Q38" s="283"/>
      <c r="R38" s="313"/>
      <c r="S38" s="314"/>
      <c r="T38" s="199"/>
      <c r="U38" s="39"/>
      <c r="V38" s="270"/>
      <c r="W38" s="435" t="str">
        <f>IF(Y38="","",(IFERROR(VLOOKUP((V38&amp;Y38),リレーチーム記録入力表!$F$29:$G$92,2,FALSE),"")))</f>
        <v/>
      </c>
      <c r="X38" s="485"/>
      <c r="Y38" s="271"/>
      <c r="Z38" s="484"/>
      <c r="AA38" s="278"/>
      <c r="AB38" s="440" t="str">
        <f>IF(AD38="","",(IFERROR(VLOOKUP((AA38&amp;AD38),リレーチーム記録入力表!$F$29:$G$92,2,FALSE),"")))</f>
        <v/>
      </c>
      <c r="AC38" s="486"/>
      <c r="AD38" s="279"/>
      <c r="AE38" s="487"/>
      <c r="AF38" s="488"/>
      <c r="AG38" s="489"/>
      <c r="AH38" s="502"/>
      <c r="AI38" s="449" t="str">
        <f t="shared" si="3"/>
        <v/>
      </c>
      <c r="AJ38" s="491"/>
      <c r="AK38" s="492"/>
      <c r="AL38" s="493"/>
      <c r="AM38" s="235"/>
      <c r="AN38" s="494"/>
      <c r="AO38" s="495"/>
      <c r="AT38" s="598" t="str">
        <f t="shared" si="4"/>
        <v/>
      </c>
      <c r="AU38" s="598" t="str">
        <f t="shared" si="5"/>
        <v/>
      </c>
      <c r="AV38" s="598" t="str">
        <f t="shared" si="6"/>
        <v/>
      </c>
      <c r="AW38" s="598" t="str">
        <f t="shared" si="7"/>
        <v>_r1</v>
      </c>
      <c r="AX38" s="598" t="str">
        <f t="shared" si="8"/>
        <v>_r4</v>
      </c>
      <c r="BB38" s="601" t="str">
        <f t="shared" si="9"/>
        <v/>
      </c>
      <c r="BC38" s="601" t="str">
        <f t="shared" si="10"/>
        <v/>
      </c>
      <c r="BD38" s="601" t="str">
        <f t="shared" si="11"/>
        <v/>
      </c>
      <c r="BE38" s="601"/>
      <c r="BF38" s="601" t="str">
        <f t="shared" si="12"/>
        <v/>
      </c>
      <c r="BG38" s="601" t="str">
        <f t="shared" si="13"/>
        <v/>
      </c>
      <c r="BH38" s="601" t="str">
        <f t="shared" si="14"/>
        <v>1_</v>
      </c>
      <c r="BI38" s="602" t="str">
        <f t="shared" si="15"/>
        <v>4_</v>
      </c>
      <c r="BK38" s="598" t="str">
        <f t="shared" si="23"/>
        <v/>
      </c>
      <c r="BL38" s="598" t="str">
        <f t="shared" si="24"/>
        <v/>
      </c>
      <c r="BM38" s="598" t="str">
        <f t="shared" si="25"/>
        <v/>
      </c>
      <c r="BQ38" s="601"/>
      <c r="BR38" s="601" t="str">
        <f>'NANS Data'!U32</f>
        <v/>
      </c>
      <c r="BS38" s="601" t="str">
        <f t="shared" si="19"/>
        <v/>
      </c>
      <c r="BT38" s="601" t="str">
        <f t="shared" si="20"/>
        <v/>
      </c>
    </row>
    <row r="39" spans="2:72" ht="27.9" customHeight="1" x14ac:dyDescent="0.25">
      <c r="B39" s="125" t="str">
        <f>IF(D39="","",(COUNTIF($BK$8:BK39,"1")))</f>
        <v/>
      </c>
      <c r="C39" s="21"/>
      <c r="D39" s="339"/>
      <c r="E39" s="339"/>
      <c r="F39" s="339"/>
      <c r="G39" s="340"/>
      <c r="H39" s="333"/>
      <c r="I39" s="22"/>
      <c r="J39" s="23"/>
      <c r="K39" s="24"/>
      <c r="L39" s="25"/>
      <c r="M39" s="25"/>
      <c r="N39" s="25"/>
      <c r="O39" s="22"/>
      <c r="P39" s="24" t="str">
        <f t="shared" si="2"/>
        <v/>
      </c>
      <c r="Q39" s="281"/>
      <c r="R39" s="309"/>
      <c r="S39" s="315"/>
      <c r="T39" s="196"/>
      <c r="U39" s="26"/>
      <c r="V39" s="265"/>
      <c r="W39" s="433" t="str">
        <f>IF(Y39="","",(IFERROR(VLOOKUP((V39&amp;Y39),リレーチーム記録入力表!$F$29:$G$92,2,FALSE),"")))</f>
        <v/>
      </c>
      <c r="X39" s="496"/>
      <c r="Y39" s="266"/>
      <c r="Z39" s="456"/>
      <c r="AA39" s="274"/>
      <c r="AB39" s="438" t="str">
        <f>IF(AD39="","",(IFERROR(VLOOKUP((AA39&amp;AD39),リレーチーム記録入力表!$F$29:$G$92,2,FALSE),"")))</f>
        <v/>
      </c>
      <c r="AC39" s="497"/>
      <c r="AD39" s="275"/>
      <c r="AE39" s="459"/>
      <c r="AF39" s="460"/>
      <c r="AG39" s="461"/>
      <c r="AH39" s="498"/>
      <c r="AI39" s="463" t="str">
        <f t="shared" si="3"/>
        <v/>
      </c>
      <c r="AJ39" s="464"/>
      <c r="AK39" s="465"/>
      <c r="AL39" s="466"/>
      <c r="AM39" s="467"/>
      <c r="AN39" s="468"/>
      <c r="AO39" s="469"/>
      <c r="AT39" s="598" t="str">
        <f t="shared" si="4"/>
        <v/>
      </c>
      <c r="AU39" s="598" t="str">
        <f t="shared" si="5"/>
        <v/>
      </c>
      <c r="AV39" s="598" t="str">
        <f t="shared" si="6"/>
        <v/>
      </c>
      <c r="AW39" s="598" t="str">
        <f t="shared" si="7"/>
        <v>_r1</v>
      </c>
      <c r="AX39" s="598" t="str">
        <f t="shared" si="8"/>
        <v>_r4</v>
      </c>
      <c r="BB39" s="601" t="str">
        <f t="shared" si="9"/>
        <v/>
      </c>
      <c r="BC39" s="601" t="str">
        <f t="shared" si="10"/>
        <v/>
      </c>
      <c r="BD39" s="601" t="str">
        <f t="shared" si="11"/>
        <v/>
      </c>
      <c r="BE39" s="601"/>
      <c r="BF39" s="601" t="str">
        <f t="shared" si="12"/>
        <v/>
      </c>
      <c r="BG39" s="601" t="str">
        <f t="shared" si="13"/>
        <v/>
      </c>
      <c r="BH39" s="601" t="str">
        <f t="shared" si="14"/>
        <v>1_</v>
      </c>
      <c r="BI39" s="602" t="str">
        <f t="shared" si="15"/>
        <v>4_</v>
      </c>
      <c r="BK39" s="598" t="str">
        <f t="shared" si="23"/>
        <v/>
      </c>
      <c r="BL39" s="598" t="str">
        <f t="shared" si="24"/>
        <v/>
      </c>
      <c r="BM39" s="598" t="str">
        <f t="shared" si="25"/>
        <v/>
      </c>
      <c r="BQ39" s="601"/>
      <c r="BR39" s="601" t="str">
        <f>'NANS Data'!U33</f>
        <v/>
      </c>
      <c r="BS39" s="601" t="str">
        <f t="shared" si="19"/>
        <v/>
      </c>
      <c r="BT39" s="601" t="str">
        <f t="shared" si="20"/>
        <v/>
      </c>
    </row>
    <row r="40" spans="2:72" ht="27.9" customHeight="1" x14ac:dyDescent="0.25">
      <c r="B40" s="125" t="str">
        <f>IF(D40="","",(COUNTIF($BK$8:BK40,"1")))</f>
        <v/>
      </c>
      <c r="C40" s="21"/>
      <c r="D40" s="339"/>
      <c r="E40" s="339"/>
      <c r="F40" s="339"/>
      <c r="G40" s="340"/>
      <c r="H40" s="333"/>
      <c r="I40" s="22"/>
      <c r="J40" s="23"/>
      <c r="K40" s="24"/>
      <c r="L40" s="25"/>
      <c r="M40" s="25"/>
      <c r="N40" s="25"/>
      <c r="O40" s="22"/>
      <c r="P40" s="24" t="str">
        <f t="shared" si="2"/>
        <v/>
      </c>
      <c r="Q40" s="281"/>
      <c r="R40" s="309"/>
      <c r="S40" s="315"/>
      <c r="T40" s="196"/>
      <c r="U40" s="26"/>
      <c r="V40" s="265"/>
      <c r="W40" s="433" t="str">
        <f>IF(Y40="","",(IFERROR(VLOOKUP((V40&amp;Y40),リレーチーム記録入力表!$F$29:$G$92,2,FALSE),"")))</f>
        <v/>
      </c>
      <c r="X40" s="496"/>
      <c r="Y40" s="267"/>
      <c r="Z40" s="456"/>
      <c r="AA40" s="274"/>
      <c r="AB40" s="438" t="str">
        <f>IF(AD40="","",(IFERROR(VLOOKUP((AA40&amp;AD40),リレーチーム記録入力表!$F$29:$G$92,2,FALSE),"")))</f>
        <v/>
      </c>
      <c r="AC40" s="497"/>
      <c r="AD40" s="275"/>
      <c r="AE40" s="459"/>
      <c r="AF40" s="460"/>
      <c r="AG40" s="461"/>
      <c r="AH40" s="498"/>
      <c r="AI40" s="470" t="str">
        <f t="shared" si="3"/>
        <v/>
      </c>
      <c r="AJ40" s="464"/>
      <c r="AK40" s="465"/>
      <c r="AL40" s="466"/>
      <c r="AM40" s="467"/>
      <c r="AN40" s="468"/>
      <c r="AO40" s="469"/>
      <c r="AT40" s="598" t="str">
        <f t="shared" si="4"/>
        <v/>
      </c>
      <c r="AU40" s="598" t="str">
        <f t="shared" si="5"/>
        <v/>
      </c>
      <c r="AV40" s="598" t="str">
        <f t="shared" si="6"/>
        <v/>
      </c>
      <c r="AW40" s="598" t="str">
        <f t="shared" si="7"/>
        <v>_r1</v>
      </c>
      <c r="AX40" s="598" t="str">
        <f t="shared" si="8"/>
        <v>_r4</v>
      </c>
      <c r="BB40" s="601" t="str">
        <f t="shared" si="9"/>
        <v/>
      </c>
      <c r="BC40" s="601" t="str">
        <f t="shared" si="10"/>
        <v/>
      </c>
      <c r="BD40" s="601" t="str">
        <f t="shared" si="11"/>
        <v/>
      </c>
      <c r="BE40" s="601"/>
      <c r="BF40" s="601" t="str">
        <f t="shared" si="12"/>
        <v/>
      </c>
      <c r="BG40" s="601" t="str">
        <f t="shared" si="13"/>
        <v/>
      </c>
      <c r="BH40" s="601" t="str">
        <f t="shared" si="14"/>
        <v>1_</v>
      </c>
      <c r="BI40" s="602" t="str">
        <f t="shared" si="15"/>
        <v>4_</v>
      </c>
      <c r="BK40" s="598" t="str">
        <f t="shared" si="23"/>
        <v/>
      </c>
      <c r="BL40" s="598" t="str">
        <f t="shared" si="24"/>
        <v/>
      </c>
      <c r="BM40" s="598" t="str">
        <f t="shared" si="25"/>
        <v/>
      </c>
      <c r="BQ40" s="601"/>
      <c r="BR40" s="601" t="str">
        <f>'NANS Data'!U34</f>
        <v/>
      </c>
      <c r="BS40" s="601" t="str">
        <f t="shared" si="19"/>
        <v/>
      </c>
      <c r="BT40" s="601" t="str">
        <f t="shared" si="20"/>
        <v/>
      </c>
    </row>
    <row r="41" spans="2:72" ht="27.9" customHeight="1" x14ac:dyDescent="0.25">
      <c r="B41" s="125" t="str">
        <f>IF(D41="","",(COUNTIF($BK$8:BK41,"1")))</f>
        <v/>
      </c>
      <c r="C41" s="21"/>
      <c r="D41" s="339"/>
      <c r="E41" s="339"/>
      <c r="F41" s="339"/>
      <c r="G41" s="340"/>
      <c r="H41" s="333"/>
      <c r="I41" s="22"/>
      <c r="J41" s="23"/>
      <c r="K41" s="24"/>
      <c r="L41" s="25"/>
      <c r="M41" s="25"/>
      <c r="N41" s="25"/>
      <c r="O41" s="22"/>
      <c r="P41" s="24" t="str">
        <f t="shared" si="2"/>
        <v/>
      </c>
      <c r="Q41" s="281"/>
      <c r="R41" s="309"/>
      <c r="S41" s="315"/>
      <c r="T41" s="196"/>
      <c r="U41" s="26"/>
      <c r="V41" s="265"/>
      <c r="W41" s="433" t="str">
        <f>IF(Y41="","",(IFERROR(VLOOKUP((V41&amp;Y41),リレーチーム記録入力表!$F$29:$G$92,2,FALSE),"")))</f>
        <v/>
      </c>
      <c r="X41" s="496"/>
      <c r="Y41" s="267"/>
      <c r="Z41" s="456"/>
      <c r="AA41" s="274"/>
      <c r="AB41" s="438" t="str">
        <f>IF(AD41="","",(IFERROR(VLOOKUP((AA41&amp;AD41),リレーチーム記録入力表!$F$29:$G$92,2,FALSE),"")))</f>
        <v/>
      </c>
      <c r="AC41" s="497"/>
      <c r="AD41" s="275"/>
      <c r="AE41" s="459"/>
      <c r="AF41" s="460"/>
      <c r="AG41" s="461"/>
      <c r="AH41" s="498"/>
      <c r="AI41" s="470" t="str">
        <f t="shared" si="3"/>
        <v/>
      </c>
      <c r="AJ41" s="464"/>
      <c r="AK41" s="465"/>
      <c r="AL41" s="466"/>
      <c r="AM41" s="467"/>
      <c r="AN41" s="468"/>
      <c r="AO41" s="469"/>
      <c r="AT41" s="598" t="str">
        <f t="shared" si="4"/>
        <v/>
      </c>
      <c r="AU41" s="598" t="str">
        <f t="shared" si="5"/>
        <v/>
      </c>
      <c r="AV41" s="598" t="str">
        <f t="shared" si="6"/>
        <v/>
      </c>
      <c r="AW41" s="598" t="str">
        <f t="shared" si="7"/>
        <v>_r1</v>
      </c>
      <c r="AX41" s="598" t="str">
        <f t="shared" si="8"/>
        <v>_r4</v>
      </c>
      <c r="BB41" s="601" t="str">
        <f t="shared" si="9"/>
        <v/>
      </c>
      <c r="BC41" s="601" t="str">
        <f t="shared" si="10"/>
        <v/>
      </c>
      <c r="BD41" s="601" t="str">
        <f t="shared" si="11"/>
        <v/>
      </c>
      <c r="BE41" s="601"/>
      <c r="BF41" s="601" t="str">
        <f t="shared" si="12"/>
        <v/>
      </c>
      <c r="BG41" s="601" t="str">
        <f t="shared" si="13"/>
        <v/>
      </c>
      <c r="BH41" s="601" t="str">
        <f t="shared" si="14"/>
        <v>1_</v>
      </c>
      <c r="BI41" s="602" t="str">
        <f t="shared" si="15"/>
        <v>4_</v>
      </c>
      <c r="BK41" s="598" t="str">
        <f t="shared" si="23"/>
        <v/>
      </c>
      <c r="BL41" s="598" t="str">
        <f t="shared" si="24"/>
        <v/>
      </c>
      <c r="BM41" s="598" t="str">
        <f t="shared" si="25"/>
        <v/>
      </c>
      <c r="BQ41" s="601"/>
      <c r="BR41" s="601" t="str">
        <f>'NANS Data'!U35</f>
        <v/>
      </c>
      <c r="BS41" s="601" t="str">
        <f t="shared" si="19"/>
        <v/>
      </c>
      <c r="BT41" s="601" t="str">
        <f t="shared" si="20"/>
        <v/>
      </c>
    </row>
    <row r="42" spans="2:72" ht="27.9" customHeight="1" x14ac:dyDescent="0.25">
      <c r="B42" s="126" t="str">
        <f>IF(D42="","",(COUNTIF($BK$8:BK42,"1")))</f>
        <v/>
      </c>
      <c r="C42" s="28"/>
      <c r="D42" s="341"/>
      <c r="E42" s="341"/>
      <c r="F42" s="341"/>
      <c r="G42" s="342"/>
      <c r="H42" s="334"/>
      <c r="I42" s="29"/>
      <c r="J42" s="30"/>
      <c r="K42" s="31"/>
      <c r="L42" s="32"/>
      <c r="M42" s="32"/>
      <c r="N42" s="32"/>
      <c r="O42" s="29"/>
      <c r="P42" s="31" t="str">
        <f t="shared" si="2"/>
        <v/>
      </c>
      <c r="Q42" s="282"/>
      <c r="R42" s="311"/>
      <c r="S42" s="316"/>
      <c r="T42" s="198"/>
      <c r="U42" s="33"/>
      <c r="V42" s="268"/>
      <c r="W42" s="434" t="str">
        <f>IF(Y42="","",(IFERROR(VLOOKUP((V42&amp;Y42),リレーチーム記録入力表!$F$29:$G$92,2,FALSE),"")))</f>
        <v/>
      </c>
      <c r="X42" s="499"/>
      <c r="Y42" s="269"/>
      <c r="Z42" s="471"/>
      <c r="AA42" s="276"/>
      <c r="AB42" s="439" t="str">
        <f>IF(AD42="","",(IFERROR(VLOOKUP((AA42&amp;AD42),リレーチーム記録入力表!$F$29:$G$92,2,FALSE),"")))</f>
        <v/>
      </c>
      <c r="AC42" s="500"/>
      <c r="AD42" s="277"/>
      <c r="AE42" s="474"/>
      <c r="AF42" s="475"/>
      <c r="AG42" s="476"/>
      <c r="AH42" s="501"/>
      <c r="AI42" s="478" t="str">
        <f t="shared" si="3"/>
        <v/>
      </c>
      <c r="AJ42" s="479"/>
      <c r="AK42" s="480"/>
      <c r="AL42" s="481"/>
      <c r="AM42" s="482"/>
      <c r="AN42" s="483"/>
      <c r="AO42" s="240"/>
      <c r="AT42" s="598" t="str">
        <f t="shared" si="4"/>
        <v/>
      </c>
      <c r="AU42" s="598" t="str">
        <f t="shared" si="5"/>
        <v/>
      </c>
      <c r="AV42" s="598" t="str">
        <f t="shared" si="6"/>
        <v/>
      </c>
      <c r="AW42" s="598" t="str">
        <f t="shared" si="7"/>
        <v>_r1</v>
      </c>
      <c r="AX42" s="598" t="str">
        <f t="shared" si="8"/>
        <v>_r4</v>
      </c>
      <c r="BB42" s="601" t="str">
        <f t="shared" si="9"/>
        <v/>
      </c>
      <c r="BC42" s="601" t="str">
        <f t="shared" si="10"/>
        <v/>
      </c>
      <c r="BD42" s="601" t="str">
        <f t="shared" si="11"/>
        <v/>
      </c>
      <c r="BE42" s="601"/>
      <c r="BF42" s="601" t="str">
        <f t="shared" si="12"/>
        <v/>
      </c>
      <c r="BG42" s="601" t="str">
        <f t="shared" si="13"/>
        <v/>
      </c>
      <c r="BH42" s="601" t="str">
        <f t="shared" si="14"/>
        <v>1_</v>
      </c>
      <c r="BI42" s="602" t="str">
        <f t="shared" si="15"/>
        <v>4_</v>
      </c>
      <c r="BK42" s="598" t="str">
        <f t="shared" si="23"/>
        <v/>
      </c>
      <c r="BL42" s="598" t="str">
        <f t="shared" si="24"/>
        <v/>
      </c>
      <c r="BM42" s="598" t="str">
        <f t="shared" si="25"/>
        <v/>
      </c>
      <c r="BQ42" s="601"/>
      <c r="BR42" s="601" t="str">
        <f>'NANS Data'!U36</f>
        <v/>
      </c>
      <c r="BS42" s="601" t="str">
        <f t="shared" si="19"/>
        <v/>
      </c>
      <c r="BT42" s="601" t="str">
        <f t="shared" si="20"/>
        <v/>
      </c>
    </row>
    <row r="43" spans="2:72" ht="27.9" customHeight="1" x14ac:dyDescent="0.25">
      <c r="B43" s="127" t="str">
        <f>IF(D43="","",(COUNTIF($BK$8:BK43,"1")))</f>
        <v/>
      </c>
      <c r="C43" s="34"/>
      <c r="D43" s="343"/>
      <c r="E43" s="343"/>
      <c r="F43" s="343"/>
      <c r="G43" s="344"/>
      <c r="H43" s="335"/>
      <c r="I43" s="35"/>
      <c r="J43" s="36"/>
      <c r="K43" s="37"/>
      <c r="L43" s="37"/>
      <c r="M43" s="37"/>
      <c r="N43" s="38"/>
      <c r="O43" s="35"/>
      <c r="P43" s="37" t="str">
        <f t="shared" si="2"/>
        <v/>
      </c>
      <c r="Q43" s="283"/>
      <c r="R43" s="313"/>
      <c r="S43" s="314"/>
      <c r="T43" s="199"/>
      <c r="U43" s="39"/>
      <c r="V43" s="270"/>
      <c r="W43" s="435" t="str">
        <f>IF(Y43="","",(IFERROR(VLOOKUP((V43&amp;Y43),リレーチーム記録入力表!$F$29:$G$92,2,FALSE),"")))</f>
        <v/>
      </c>
      <c r="X43" s="485"/>
      <c r="Y43" s="271"/>
      <c r="Z43" s="484"/>
      <c r="AA43" s="278"/>
      <c r="AB43" s="440" t="str">
        <f>IF(AD43="","",(IFERROR(VLOOKUP((AA43&amp;AD43),リレーチーム記録入力表!$F$29:$G$92,2,FALSE),"")))</f>
        <v/>
      </c>
      <c r="AC43" s="486"/>
      <c r="AD43" s="279"/>
      <c r="AE43" s="487"/>
      <c r="AF43" s="488"/>
      <c r="AG43" s="489"/>
      <c r="AH43" s="502"/>
      <c r="AI43" s="449" t="str">
        <f t="shared" si="3"/>
        <v/>
      </c>
      <c r="AJ43" s="491"/>
      <c r="AK43" s="492"/>
      <c r="AL43" s="493"/>
      <c r="AM43" s="235"/>
      <c r="AN43" s="494"/>
      <c r="AO43" s="495"/>
      <c r="AT43" s="598" t="str">
        <f t="shared" si="4"/>
        <v/>
      </c>
      <c r="AU43" s="598" t="str">
        <f t="shared" si="5"/>
        <v/>
      </c>
      <c r="AV43" s="598" t="str">
        <f t="shared" si="6"/>
        <v/>
      </c>
      <c r="AW43" s="598" t="str">
        <f t="shared" si="7"/>
        <v>_r1</v>
      </c>
      <c r="AX43" s="598" t="str">
        <f t="shared" si="8"/>
        <v>_r4</v>
      </c>
      <c r="BB43" s="601" t="str">
        <f t="shared" si="9"/>
        <v/>
      </c>
      <c r="BC43" s="601" t="str">
        <f t="shared" si="10"/>
        <v/>
      </c>
      <c r="BD43" s="601" t="str">
        <f t="shared" si="11"/>
        <v/>
      </c>
      <c r="BE43" s="601"/>
      <c r="BF43" s="601" t="str">
        <f t="shared" si="12"/>
        <v/>
      </c>
      <c r="BG43" s="601" t="str">
        <f t="shared" si="13"/>
        <v/>
      </c>
      <c r="BH43" s="601" t="str">
        <f t="shared" si="14"/>
        <v>1_</v>
      </c>
      <c r="BI43" s="602" t="str">
        <f t="shared" si="15"/>
        <v>4_</v>
      </c>
      <c r="BK43" s="598" t="str">
        <f t="shared" si="23"/>
        <v/>
      </c>
      <c r="BL43" s="598" t="str">
        <f t="shared" si="24"/>
        <v/>
      </c>
      <c r="BM43" s="598" t="str">
        <f t="shared" si="25"/>
        <v/>
      </c>
      <c r="BQ43" s="601"/>
      <c r="BR43" s="601" t="str">
        <f>'NANS Data'!U37</f>
        <v/>
      </c>
      <c r="BS43" s="601" t="str">
        <f t="shared" si="19"/>
        <v/>
      </c>
      <c r="BT43" s="601" t="str">
        <f t="shared" si="20"/>
        <v/>
      </c>
    </row>
    <row r="44" spans="2:72" ht="27.9" customHeight="1" x14ac:dyDescent="0.25">
      <c r="B44" s="125" t="str">
        <f>IF(D44="","",(COUNTIF($BK$8:BK44,"1")))</f>
        <v/>
      </c>
      <c r="C44" s="21"/>
      <c r="D44" s="339"/>
      <c r="E44" s="339"/>
      <c r="F44" s="339"/>
      <c r="G44" s="340"/>
      <c r="H44" s="333"/>
      <c r="I44" s="22"/>
      <c r="J44" s="23"/>
      <c r="K44" s="24"/>
      <c r="L44" s="25"/>
      <c r="M44" s="25"/>
      <c r="N44" s="25"/>
      <c r="O44" s="22"/>
      <c r="P44" s="24" t="str">
        <f t="shared" si="2"/>
        <v/>
      </c>
      <c r="Q44" s="281"/>
      <c r="R44" s="309"/>
      <c r="S44" s="315"/>
      <c r="T44" s="196"/>
      <c r="U44" s="26"/>
      <c r="V44" s="265"/>
      <c r="W44" s="433" t="str">
        <f>IF(Y44="","",(IFERROR(VLOOKUP((V44&amp;Y44),リレーチーム記録入力表!$F$29:$G$92,2,FALSE),"")))</f>
        <v/>
      </c>
      <c r="X44" s="496"/>
      <c r="Y44" s="266"/>
      <c r="Z44" s="456"/>
      <c r="AA44" s="274"/>
      <c r="AB44" s="438" t="str">
        <f>IF(AD44="","",(IFERROR(VLOOKUP((AA44&amp;AD44),リレーチーム記録入力表!$F$29:$G$92,2,FALSE),"")))</f>
        <v/>
      </c>
      <c r="AC44" s="497"/>
      <c r="AD44" s="275"/>
      <c r="AE44" s="459"/>
      <c r="AF44" s="460"/>
      <c r="AG44" s="461"/>
      <c r="AH44" s="498"/>
      <c r="AI44" s="463" t="str">
        <f t="shared" si="3"/>
        <v/>
      </c>
      <c r="AJ44" s="464"/>
      <c r="AK44" s="465"/>
      <c r="AL44" s="466"/>
      <c r="AM44" s="467"/>
      <c r="AN44" s="468"/>
      <c r="AO44" s="469"/>
      <c r="AT44" s="598" t="str">
        <f t="shared" si="4"/>
        <v/>
      </c>
      <c r="AU44" s="598" t="str">
        <f t="shared" si="5"/>
        <v/>
      </c>
      <c r="AV44" s="598" t="str">
        <f t="shared" si="6"/>
        <v/>
      </c>
      <c r="AW44" s="598" t="str">
        <f t="shared" si="7"/>
        <v>_r1</v>
      </c>
      <c r="AX44" s="598" t="str">
        <f t="shared" si="8"/>
        <v>_r4</v>
      </c>
      <c r="BB44" s="601" t="str">
        <f t="shared" si="9"/>
        <v/>
      </c>
      <c r="BC44" s="601" t="str">
        <f t="shared" si="10"/>
        <v/>
      </c>
      <c r="BD44" s="601" t="str">
        <f t="shared" si="11"/>
        <v/>
      </c>
      <c r="BE44" s="601"/>
      <c r="BF44" s="601" t="str">
        <f t="shared" si="12"/>
        <v/>
      </c>
      <c r="BG44" s="601" t="str">
        <f t="shared" si="13"/>
        <v/>
      </c>
      <c r="BH44" s="601" t="str">
        <f t="shared" si="14"/>
        <v>1_</v>
      </c>
      <c r="BI44" s="602" t="str">
        <f t="shared" si="15"/>
        <v>4_</v>
      </c>
      <c r="BK44" s="598" t="str">
        <f t="shared" si="23"/>
        <v/>
      </c>
      <c r="BL44" s="598" t="str">
        <f t="shared" si="24"/>
        <v/>
      </c>
      <c r="BM44" s="598" t="str">
        <f t="shared" si="25"/>
        <v/>
      </c>
      <c r="BQ44" s="601"/>
      <c r="BR44" s="601" t="str">
        <f>'NANS Data'!U38</f>
        <v/>
      </c>
      <c r="BS44" s="601" t="str">
        <f t="shared" si="19"/>
        <v/>
      </c>
      <c r="BT44" s="601" t="str">
        <f t="shared" si="20"/>
        <v/>
      </c>
    </row>
    <row r="45" spans="2:72" ht="27.9" customHeight="1" x14ac:dyDescent="0.25">
      <c r="B45" s="125" t="str">
        <f>IF(D45="","",(COUNTIF($BK$8:BK45,"1")))</f>
        <v/>
      </c>
      <c r="C45" s="21"/>
      <c r="D45" s="339"/>
      <c r="E45" s="339"/>
      <c r="F45" s="339"/>
      <c r="G45" s="340"/>
      <c r="H45" s="333"/>
      <c r="I45" s="22"/>
      <c r="J45" s="23"/>
      <c r="K45" s="24"/>
      <c r="L45" s="25"/>
      <c r="M45" s="25"/>
      <c r="N45" s="25"/>
      <c r="O45" s="22"/>
      <c r="P45" s="24" t="str">
        <f t="shared" si="2"/>
        <v/>
      </c>
      <c r="Q45" s="281"/>
      <c r="R45" s="309"/>
      <c r="S45" s="315"/>
      <c r="T45" s="196"/>
      <c r="U45" s="26"/>
      <c r="V45" s="265"/>
      <c r="W45" s="433" t="str">
        <f>IF(Y45="","",(IFERROR(VLOOKUP((V45&amp;Y45),リレーチーム記録入力表!$F$29:$G$92,2,FALSE),"")))</f>
        <v/>
      </c>
      <c r="X45" s="496"/>
      <c r="Y45" s="267"/>
      <c r="Z45" s="456"/>
      <c r="AA45" s="274"/>
      <c r="AB45" s="438" t="str">
        <f>IF(AD45="","",(IFERROR(VLOOKUP((AA45&amp;AD45),リレーチーム記録入力表!$F$29:$G$92,2,FALSE),"")))</f>
        <v/>
      </c>
      <c r="AC45" s="497"/>
      <c r="AD45" s="275"/>
      <c r="AE45" s="459"/>
      <c r="AF45" s="460"/>
      <c r="AG45" s="461"/>
      <c r="AH45" s="498"/>
      <c r="AI45" s="470" t="str">
        <f t="shared" si="3"/>
        <v/>
      </c>
      <c r="AJ45" s="464"/>
      <c r="AK45" s="465"/>
      <c r="AL45" s="466"/>
      <c r="AM45" s="467"/>
      <c r="AN45" s="468"/>
      <c r="AO45" s="469"/>
      <c r="AT45" s="598" t="str">
        <f t="shared" si="4"/>
        <v/>
      </c>
      <c r="AU45" s="598" t="str">
        <f t="shared" si="5"/>
        <v/>
      </c>
      <c r="AV45" s="598" t="str">
        <f t="shared" si="6"/>
        <v/>
      </c>
      <c r="AW45" s="598" t="str">
        <f t="shared" si="7"/>
        <v>_r1</v>
      </c>
      <c r="AX45" s="598" t="str">
        <f t="shared" si="8"/>
        <v>_r4</v>
      </c>
      <c r="BB45" s="601" t="str">
        <f t="shared" si="9"/>
        <v/>
      </c>
      <c r="BC45" s="601" t="str">
        <f t="shared" si="10"/>
        <v/>
      </c>
      <c r="BD45" s="601" t="str">
        <f t="shared" si="11"/>
        <v/>
      </c>
      <c r="BE45" s="601"/>
      <c r="BF45" s="601" t="str">
        <f t="shared" si="12"/>
        <v/>
      </c>
      <c r="BG45" s="601" t="str">
        <f t="shared" si="13"/>
        <v/>
      </c>
      <c r="BH45" s="601" t="str">
        <f t="shared" si="14"/>
        <v>1_</v>
      </c>
      <c r="BI45" s="602" t="str">
        <f t="shared" si="15"/>
        <v>4_</v>
      </c>
      <c r="BK45" s="598" t="str">
        <f t="shared" si="23"/>
        <v/>
      </c>
      <c r="BL45" s="598" t="str">
        <f t="shared" si="24"/>
        <v/>
      </c>
      <c r="BM45" s="598" t="str">
        <f t="shared" si="25"/>
        <v/>
      </c>
      <c r="BQ45" s="601"/>
      <c r="BR45" s="601" t="str">
        <f>'NANS Data'!U39</f>
        <v/>
      </c>
      <c r="BS45" s="601" t="str">
        <f t="shared" si="19"/>
        <v/>
      </c>
      <c r="BT45" s="601" t="str">
        <f t="shared" si="20"/>
        <v/>
      </c>
    </row>
    <row r="46" spans="2:72" ht="27.9" customHeight="1" x14ac:dyDescent="0.25">
      <c r="B46" s="125" t="str">
        <f>IF(D46="","",(COUNTIF($BK$8:BK46,"1")))</f>
        <v/>
      </c>
      <c r="C46" s="21"/>
      <c r="D46" s="339"/>
      <c r="E46" s="339"/>
      <c r="F46" s="339"/>
      <c r="G46" s="340"/>
      <c r="H46" s="333"/>
      <c r="I46" s="22"/>
      <c r="J46" s="23"/>
      <c r="K46" s="24"/>
      <c r="L46" s="25"/>
      <c r="M46" s="25"/>
      <c r="N46" s="25"/>
      <c r="O46" s="22"/>
      <c r="P46" s="24" t="str">
        <f t="shared" si="2"/>
        <v/>
      </c>
      <c r="Q46" s="281"/>
      <c r="R46" s="309"/>
      <c r="S46" s="315"/>
      <c r="T46" s="196"/>
      <c r="U46" s="26"/>
      <c r="V46" s="265"/>
      <c r="W46" s="433" t="str">
        <f>IF(Y46="","",(IFERROR(VLOOKUP((V46&amp;Y46),リレーチーム記録入力表!$F$29:$G$92,2,FALSE),"")))</f>
        <v/>
      </c>
      <c r="X46" s="496"/>
      <c r="Y46" s="267"/>
      <c r="Z46" s="456"/>
      <c r="AA46" s="274"/>
      <c r="AB46" s="438" t="str">
        <f>IF(AD46="","",(IFERROR(VLOOKUP((AA46&amp;AD46),リレーチーム記録入力表!$F$29:$G$92,2,FALSE),"")))</f>
        <v/>
      </c>
      <c r="AC46" s="497"/>
      <c r="AD46" s="275"/>
      <c r="AE46" s="459"/>
      <c r="AF46" s="460"/>
      <c r="AG46" s="461"/>
      <c r="AH46" s="498"/>
      <c r="AI46" s="470" t="str">
        <f t="shared" si="3"/>
        <v/>
      </c>
      <c r="AJ46" s="464"/>
      <c r="AK46" s="465"/>
      <c r="AL46" s="466"/>
      <c r="AM46" s="467"/>
      <c r="AN46" s="468"/>
      <c r="AO46" s="469"/>
      <c r="AT46" s="598" t="str">
        <f t="shared" si="4"/>
        <v/>
      </c>
      <c r="AU46" s="598" t="str">
        <f t="shared" si="5"/>
        <v/>
      </c>
      <c r="AV46" s="598" t="str">
        <f t="shared" si="6"/>
        <v/>
      </c>
      <c r="AW46" s="598" t="str">
        <f t="shared" si="7"/>
        <v>_r1</v>
      </c>
      <c r="AX46" s="598" t="str">
        <f t="shared" si="8"/>
        <v>_r4</v>
      </c>
      <c r="BB46" s="601" t="str">
        <f t="shared" si="9"/>
        <v/>
      </c>
      <c r="BC46" s="601" t="str">
        <f t="shared" si="10"/>
        <v/>
      </c>
      <c r="BD46" s="601" t="str">
        <f t="shared" si="11"/>
        <v/>
      </c>
      <c r="BE46" s="601"/>
      <c r="BF46" s="601" t="str">
        <f t="shared" si="12"/>
        <v/>
      </c>
      <c r="BG46" s="601" t="str">
        <f t="shared" si="13"/>
        <v/>
      </c>
      <c r="BH46" s="601" t="str">
        <f t="shared" si="14"/>
        <v>1_</v>
      </c>
      <c r="BI46" s="602" t="str">
        <f t="shared" si="15"/>
        <v>4_</v>
      </c>
      <c r="BK46" s="598" t="str">
        <f t="shared" si="23"/>
        <v/>
      </c>
      <c r="BL46" s="598" t="str">
        <f t="shared" si="24"/>
        <v/>
      </c>
      <c r="BM46" s="598" t="str">
        <f t="shared" si="25"/>
        <v/>
      </c>
      <c r="BQ46" s="601"/>
      <c r="BR46" s="601" t="str">
        <f>'NANS Data'!U40</f>
        <v/>
      </c>
      <c r="BS46" s="601" t="str">
        <f t="shared" si="19"/>
        <v/>
      </c>
      <c r="BT46" s="601" t="str">
        <f t="shared" si="20"/>
        <v/>
      </c>
    </row>
    <row r="47" spans="2:72" ht="27.9" customHeight="1" x14ac:dyDescent="0.25">
      <c r="B47" s="126" t="str">
        <f>IF(D47="","",(COUNTIF($BK$8:BK47,"1")))</f>
        <v/>
      </c>
      <c r="C47" s="28"/>
      <c r="D47" s="341"/>
      <c r="E47" s="341"/>
      <c r="F47" s="341"/>
      <c r="G47" s="342"/>
      <c r="H47" s="334"/>
      <c r="I47" s="29"/>
      <c r="J47" s="30"/>
      <c r="K47" s="31"/>
      <c r="L47" s="32"/>
      <c r="M47" s="32"/>
      <c r="N47" s="32"/>
      <c r="O47" s="29"/>
      <c r="P47" s="31" t="str">
        <f t="shared" si="2"/>
        <v/>
      </c>
      <c r="Q47" s="282"/>
      <c r="R47" s="311"/>
      <c r="S47" s="316"/>
      <c r="T47" s="198"/>
      <c r="U47" s="33"/>
      <c r="V47" s="268"/>
      <c r="W47" s="434" t="str">
        <f>IF(Y47="","",(IFERROR(VLOOKUP((V47&amp;Y47),リレーチーム記録入力表!$F$29:$G$92,2,FALSE),"")))</f>
        <v/>
      </c>
      <c r="X47" s="499"/>
      <c r="Y47" s="269"/>
      <c r="Z47" s="471"/>
      <c r="AA47" s="276"/>
      <c r="AB47" s="439" t="str">
        <f>IF(AD47="","",(IFERROR(VLOOKUP((AA47&amp;AD47),リレーチーム記録入力表!$F$29:$G$92,2,FALSE),"")))</f>
        <v/>
      </c>
      <c r="AC47" s="500"/>
      <c r="AD47" s="277"/>
      <c r="AE47" s="474"/>
      <c r="AF47" s="475"/>
      <c r="AG47" s="476"/>
      <c r="AH47" s="501"/>
      <c r="AI47" s="478" t="str">
        <f t="shared" si="3"/>
        <v/>
      </c>
      <c r="AJ47" s="479"/>
      <c r="AK47" s="480"/>
      <c r="AL47" s="481"/>
      <c r="AM47" s="482"/>
      <c r="AN47" s="483"/>
      <c r="AO47" s="240"/>
      <c r="AT47" s="598" t="str">
        <f t="shared" si="4"/>
        <v/>
      </c>
      <c r="AU47" s="598" t="str">
        <f t="shared" si="5"/>
        <v/>
      </c>
      <c r="AV47" s="598" t="str">
        <f t="shared" si="6"/>
        <v/>
      </c>
      <c r="AW47" s="598" t="str">
        <f t="shared" si="7"/>
        <v>_r1</v>
      </c>
      <c r="AX47" s="598" t="str">
        <f t="shared" si="8"/>
        <v>_r4</v>
      </c>
      <c r="BB47" s="601" t="str">
        <f t="shared" si="9"/>
        <v/>
      </c>
      <c r="BC47" s="601" t="str">
        <f t="shared" si="10"/>
        <v/>
      </c>
      <c r="BD47" s="601" t="str">
        <f t="shared" si="11"/>
        <v/>
      </c>
      <c r="BE47" s="601"/>
      <c r="BF47" s="601" t="str">
        <f t="shared" si="12"/>
        <v/>
      </c>
      <c r="BG47" s="601" t="str">
        <f t="shared" si="13"/>
        <v/>
      </c>
      <c r="BH47" s="601" t="str">
        <f t="shared" si="14"/>
        <v>1_</v>
      </c>
      <c r="BI47" s="602" t="str">
        <f t="shared" si="15"/>
        <v>4_</v>
      </c>
      <c r="BK47" s="598" t="str">
        <f t="shared" si="23"/>
        <v/>
      </c>
      <c r="BL47" s="598" t="str">
        <f t="shared" si="24"/>
        <v/>
      </c>
      <c r="BM47" s="598" t="str">
        <f t="shared" si="25"/>
        <v/>
      </c>
      <c r="BQ47" s="601"/>
      <c r="BR47" s="601" t="str">
        <f>'NANS Data'!U41</f>
        <v/>
      </c>
      <c r="BS47" s="601" t="str">
        <f t="shared" si="19"/>
        <v/>
      </c>
      <c r="BT47" s="601" t="str">
        <f t="shared" si="20"/>
        <v/>
      </c>
    </row>
    <row r="48" spans="2:72" ht="27.9" customHeight="1" x14ac:dyDescent="0.25">
      <c r="B48" s="127" t="str">
        <f>IF(D48="","",(COUNTIF($BK$8:BK48,"1")))</f>
        <v/>
      </c>
      <c r="C48" s="34"/>
      <c r="D48" s="343"/>
      <c r="E48" s="343"/>
      <c r="F48" s="343"/>
      <c r="G48" s="344"/>
      <c r="H48" s="335"/>
      <c r="I48" s="35"/>
      <c r="J48" s="36"/>
      <c r="K48" s="37"/>
      <c r="L48" s="37"/>
      <c r="M48" s="37"/>
      <c r="N48" s="38"/>
      <c r="O48" s="35"/>
      <c r="P48" s="37" t="str">
        <f t="shared" si="2"/>
        <v/>
      </c>
      <c r="Q48" s="283"/>
      <c r="R48" s="313"/>
      <c r="S48" s="314"/>
      <c r="T48" s="199"/>
      <c r="U48" s="39"/>
      <c r="V48" s="270"/>
      <c r="W48" s="435" t="str">
        <f>IF(Y48="","",(IFERROR(VLOOKUP((V48&amp;Y48),リレーチーム記録入力表!$F$29:$G$92,2,FALSE),"")))</f>
        <v/>
      </c>
      <c r="X48" s="485"/>
      <c r="Y48" s="271"/>
      <c r="Z48" s="484"/>
      <c r="AA48" s="278"/>
      <c r="AB48" s="440" t="str">
        <f>IF(AD48="","",(IFERROR(VLOOKUP((AA48&amp;AD48),リレーチーム記録入力表!$F$29:$G$92,2,FALSE),"")))</f>
        <v/>
      </c>
      <c r="AC48" s="486"/>
      <c r="AD48" s="279"/>
      <c r="AE48" s="487"/>
      <c r="AF48" s="488"/>
      <c r="AG48" s="489"/>
      <c r="AH48" s="502"/>
      <c r="AI48" s="449" t="str">
        <f t="shared" si="3"/>
        <v/>
      </c>
      <c r="AJ48" s="491"/>
      <c r="AK48" s="492"/>
      <c r="AL48" s="493"/>
      <c r="AM48" s="235"/>
      <c r="AN48" s="494"/>
      <c r="AO48" s="495"/>
      <c r="AT48" s="598" t="str">
        <f t="shared" si="4"/>
        <v/>
      </c>
      <c r="AU48" s="598" t="str">
        <f t="shared" si="5"/>
        <v/>
      </c>
      <c r="AV48" s="598" t="str">
        <f t="shared" si="6"/>
        <v/>
      </c>
      <c r="AW48" s="598" t="str">
        <f t="shared" si="7"/>
        <v>_r1</v>
      </c>
      <c r="AX48" s="598" t="str">
        <f t="shared" si="8"/>
        <v>_r4</v>
      </c>
      <c r="BB48" s="601" t="str">
        <f t="shared" si="9"/>
        <v/>
      </c>
      <c r="BC48" s="601" t="str">
        <f t="shared" si="10"/>
        <v/>
      </c>
      <c r="BD48" s="601" t="str">
        <f t="shared" si="11"/>
        <v/>
      </c>
      <c r="BE48" s="601"/>
      <c r="BF48" s="601" t="str">
        <f t="shared" si="12"/>
        <v/>
      </c>
      <c r="BG48" s="601" t="str">
        <f t="shared" si="13"/>
        <v/>
      </c>
      <c r="BH48" s="601" t="str">
        <f t="shared" si="14"/>
        <v>1_</v>
      </c>
      <c r="BI48" s="602" t="str">
        <f t="shared" si="15"/>
        <v>4_</v>
      </c>
      <c r="BK48" s="598" t="str">
        <f t="shared" si="23"/>
        <v/>
      </c>
      <c r="BL48" s="598" t="str">
        <f t="shared" si="24"/>
        <v/>
      </c>
      <c r="BM48" s="598" t="str">
        <f t="shared" si="25"/>
        <v/>
      </c>
      <c r="BQ48" s="601"/>
      <c r="BR48" s="601" t="str">
        <f>'NANS Data'!U42</f>
        <v/>
      </c>
      <c r="BS48" s="601" t="str">
        <f t="shared" si="19"/>
        <v/>
      </c>
      <c r="BT48" s="601" t="str">
        <f t="shared" si="20"/>
        <v/>
      </c>
    </row>
    <row r="49" spans="2:72" ht="27.9" customHeight="1" x14ac:dyDescent="0.25">
      <c r="B49" s="125" t="str">
        <f>IF(D49="","",(COUNTIF($BK$8:BK49,"1")))</f>
        <v/>
      </c>
      <c r="C49" s="21"/>
      <c r="D49" s="339"/>
      <c r="E49" s="339"/>
      <c r="F49" s="339"/>
      <c r="G49" s="340"/>
      <c r="H49" s="333"/>
      <c r="I49" s="22"/>
      <c r="J49" s="23"/>
      <c r="K49" s="24"/>
      <c r="L49" s="25"/>
      <c r="M49" s="25"/>
      <c r="N49" s="25"/>
      <c r="O49" s="22"/>
      <c r="P49" s="24" t="str">
        <f t="shared" si="2"/>
        <v/>
      </c>
      <c r="Q49" s="281"/>
      <c r="R49" s="309"/>
      <c r="S49" s="315"/>
      <c r="T49" s="196"/>
      <c r="U49" s="26"/>
      <c r="V49" s="265"/>
      <c r="W49" s="433" t="str">
        <f>IF(Y49="","",(IFERROR(VLOOKUP((V49&amp;Y49),リレーチーム記録入力表!$F$29:$G$92,2,FALSE),"")))</f>
        <v/>
      </c>
      <c r="X49" s="496"/>
      <c r="Y49" s="266"/>
      <c r="Z49" s="456"/>
      <c r="AA49" s="274"/>
      <c r="AB49" s="438" t="str">
        <f>IF(AD49="","",(IFERROR(VLOOKUP((AA49&amp;AD49),リレーチーム記録入力表!$F$29:$G$92,2,FALSE),"")))</f>
        <v/>
      </c>
      <c r="AC49" s="497"/>
      <c r="AD49" s="275"/>
      <c r="AE49" s="459"/>
      <c r="AF49" s="460"/>
      <c r="AG49" s="461"/>
      <c r="AH49" s="498"/>
      <c r="AI49" s="463" t="str">
        <f t="shared" si="3"/>
        <v/>
      </c>
      <c r="AJ49" s="464"/>
      <c r="AK49" s="465"/>
      <c r="AL49" s="466"/>
      <c r="AM49" s="467"/>
      <c r="AN49" s="468"/>
      <c r="AO49" s="469"/>
      <c r="AT49" s="598" t="str">
        <f t="shared" si="4"/>
        <v/>
      </c>
      <c r="AU49" s="598" t="str">
        <f t="shared" si="5"/>
        <v/>
      </c>
      <c r="AV49" s="598" t="str">
        <f t="shared" si="6"/>
        <v/>
      </c>
      <c r="AW49" s="598" t="str">
        <f t="shared" si="7"/>
        <v>_r1</v>
      </c>
      <c r="AX49" s="598" t="str">
        <f t="shared" si="8"/>
        <v>_r4</v>
      </c>
      <c r="BB49" s="601" t="str">
        <f t="shared" si="9"/>
        <v/>
      </c>
      <c r="BC49" s="601" t="str">
        <f t="shared" si="10"/>
        <v/>
      </c>
      <c r="BD49" s="601" t="str">
        <f t="shared" si="11"/>
        <v/>
      </c>
      <c r="BE49" s="601"/>
      <c r="BF49" s="601" t="str">
        <f t="shared" si="12"/>
        <v/>
      </c>
      <c r="BG49" s="601" t="str">
        <f t="shared" si="13"/>
        <v/>
      </c>
      <c r="BH49" s="601" t="str">
        <f t="shared" si="14"/>
        <v>1_</v>
      </c>
      <c r="BI49" s="602" t="str">
        <f t="shared" si="15"/>
        <v>4_</v>
      </c>
      <c r="BK49" s="598" t="str">
        <f t="shared" si="23"/>
        <v/>
      </c>
      <c r="BL49" s="598" t="str">
        <f t="shared" si="24"/>
        <v/>
      </c>
      <c r="BM49" s="598" t="str">
        <f t="shared" si="25"/>
        <v/>
      </c>
      <c r="BQ49" s="601"/>
      <c r="BR49" s="601" t="str">
        <f>'NANS Data'!U43</f>
        <v/>
      </c>
      <c r="BS49" s="601" t="str">
        <f t="shared" si="19"/>
        <v/>
      </c>
      <c r="BT49" s="601" t="str">
        <f t="shared" si="20"/>
        <v/>
      </c>
    </row>
    <row r="50" spans="2:72" ht="27.9" customHeight="1" x14ac:dyDescent="0.25">
      <c r="B50" s="125" t="str">
        <f>IF(D50="","",(COUNTIF($BK$8:BK50,"1")))</f>
        <v/>
      </c>
      <c r="C50" s="21"/>
      <c r="D50" s="339"/>
      <c r="E50" s="339"/>
      <c r="F50" s="339"/>
      <c r="G50" s="340"/>
      <c r="H50" s="333"/>
      <c r="I50" s="22"/>
      <c r="J50" s="23"/>
      <c r="K50" s="24"/>
      <c r="L50" s="25"/>
      <c r="M50" s="25"/>
      <c r="N50" s="25"/>
      <c r="O50" s="22"/>
      <c r="P50" s="24" t="str">
        <f t="shared" si="2"/>
        <v/>
      </c>
      <c r="Q50" s="281"/>
      <c r="R50" s="309"/>
      <c r="S50" s="315"/>
      <c r="T50" s="196"/>
      <c r="U50" s="26"/>
      <c r="V50" s="265"/>
      <c r="W50" s="433" t="str">
        <f>IF(Y50="","",(IFERROR(VLOOKUP((V50&amp;Y50),リレーチーム記録入力表!$F$29:$G$92,2,FALSE),"")))</f>
        <v/>
      </c>
      <c r="X50" s="496"/>
      <c r="Y50" s="267"/>
      <c r="Z50" s="456"/>
      <c r="AA50" s="274"/>
      <c r="AB50" s="438" t="str">
        <f>IF(AD50="","",(IFERROR(VLOOKUP((AA50&amp;AD50),リレーチーム記録入力表!$F$29:$G$92,2,FALSE),"")))</f>
        <v/>
      </c>
      <c r="AC50" s="497"/>
      <c r="AD50" s="275"/>
      <c r="AE50" s="459"/>
      <c r="AF50" s="460"/>
      <c r="AG50" s="461"/>
      <c r="AH50" s="498"/>
      <c r="AI50" s="470" t="str">
        <f t="shared" si="3"/>
        <v/>
      </c>
      <c r="AJ50" s="464"/>
      <c r="AK50" s="465"/>
      <c r="AL50" s="466"/>
      <c r="AM50" s="467"/>
      <c r="AN50" s="468"/>
      <c r="AO50" s="469"/>
      <c r="AT50" s="598" t="str">
        <f t="shared" si="4"/>
        <v/>
      </c>
      <c r="AU50" s="598" t="str">
        <f t="shared" si="5"/>
        <v/>
      </c>
      <c r="AV50" s="598" t="str">
        <f t="shared" si="6"/>
        <v/>
      </c>
      <c r="AW50" s="598" t="str">
        <f t="shared" si="7"/>
        <v>_r1</v>
      </c>
      <c r="AX50" s="598" t="str">
        <f t="shared" si="8"/>
        <v>_r4</v>
      </c>
      <c r="BB50" s="601" t="str">
        <f t="shared" si="9"/>
        <v/>
      </c>
      <c r="BC50" s="601" t="str">
        <f t="shared" si="10"/>
        <v/>
      </c>
      <c r="BD50" s="601" t="str">
        <f t="shared" si="11"/>
        <v/>
      </c>
      <c r="BE50" s="601"/>
      <c r="BF50" s="601" t="str">
        <f t="shared" si="12"/>
        <v/>
      </c>
      <c r="BG50" s="601" t="str">
        <f t="shared" si="13"/>
        <v/>
      </c>
      <c r="BH50" s="601" t="str">
        <f t="shared" si="14"/>
        <v>1_</v>
      </c>
      <c r="BI50" s="602" t="str">
        <f t="shared" si="15"/>
        <v>4_</v>
      </c>
      <c r="BK50" s="598" t="str">
        <f t="shared" si="23"/>
        <v/>
      </c>
      <c r="BL50" s="598" t="str">
        <f t="shared" si="24"/>
        <v/>
      </c>
      <c r="BM50" s="598" t="str">
        <f t="shared" si="25"/>
        <v/>
      </c>
      <c r="BQ50" s="601"/>
      <c r="BR50" s="601" t="str">
        <f>'NANS Data'!U44</f>
        <v/>
      </c>
      <c r="BS50" s="601" t="str">
        <f t="shared" si="19"/>
        <v/>
      </c>
      <c r="BT50" s="601" t="str">
        <f t="shared" si="20"/>
        <v/>
      </c>
    </row>
    <row r="51" spans="2:72" ht="27.9" customHeight="1" x14ac:dyDescent="0.25">
      <c r="B51" s="125" t="str">
        <f>IF(D51="","",(COUNTIF($BK$8:BK51,"1")))</f>
        <v/>
      </c>
      <c r="C51" s="21"/>
      <c r="D51" s="339"/>
      <c r="E51" s="339"/>
      <c r="F51" s="339"/>
      <c r="G51" s="340"/>
      <c r="H51" s="333"/>
      <c r="I51" s="22"/>
      <c r="J51" s="23"/>
      <c r="K51" s="24"/>
      <c r="L51" s="25"/>
      <c r="M51" s="25"/>
      <c r="N51" s="25"/>
      <c r="O51" s="22"/>
      <c r="P51" s="24" t="str">
        <f t="shared" si="2"/>
        <v/>
      </c>
      <c r="Q51" s="281"/>
      <c r="R51" s="309"/>
      <c r="S51" s="315"/>
      <c r="T51" s="196"/>
      <c r="U51" s="26"/>
      <c r="V51" s="265"/>
      <c r="W51" s="433" t="str">
        <f>IF(Y51="","",(IFERROR(VLOOKUP((V51&amp;Y51),リレーチーム記録入力表!$F$29:$G$92,2,FALSE),"")))</f>
        <v/>
      </c>
      <c r="X51" s="496"/>
      <c r="Y51" s="267"/>
      <c r="Z51" s="456"/>
      <c r="AA51" s="274"/>
      <c r="AB51" s="438" t="str">
        <f>IF(AD51="","",(IFERROR(VLOOKUP((AA51&amp;AD51),リレーチーム記録入力表!$F$29:$G$92,2,FALSE),"")))</f>
        <v/>
      </c>
      <c r="AC51" s="497"/>
      <c r="AD51" s="275"/>
      <c r="AE51" s="459"/>
      <c r="AF51" s="460"/>
      <c r="AG51" s="461"/>
      <c r="AH51" s="498"/>
      <c r="AI51" s="470" t="str">
        <f t="shared" si="3"/>
        <v/>
      </c>
      <c r="AJ51" s="464"/>
      <c r="AK51" s="465"/>
      <c r="AL51" s="466"/>
      <c r="AM51" s="467"/>
      <c r="AN51" s="468"/>
      <c r="AO51" s="469"/>
      <c r="AT51" s="598" t="str">
        <f t="shared" si="4"/>
        <v/>
      </c>
      <c r="AU51" s="598" t="str">
        <f t="shared" si="5"/>
        <v/>
      </c>
      <c r="AV51" s="598" t="str">
        <f t="shared" si="6"/>
        <v/>
      </c>
      <c r="AW51" s="598" t="str">
        <f t="shared" si="7"/>
        <v>_r1</v>
      </c>
      <c r="AX51" s="598" t="str">
        <f t="shared" si="8"/>
        <v>_r4</v>
      </c>
      <c r="BB51" s="601" t="str">
        <f t="shared" si="9"/>
        <v/>
      </c>
      <c r="BC51" s="601" t="str">
        <f t="shared" si="10"/>
        <v/>
      </c>
      <c r="BD51" s="601" t="str">
        <f t="shared" si="11"/>
        <v/>
      </c>
      <c r="BE51" s="601"/>
      <c r="BF51" s="601" t="str">
        <f t="shared" si="12"/>
        <v/>
      </c>
      <c r="BG51" s="601" t="str">
        <f t="shared" si="13"/>
        <v/>
      </c>
      <c r="BH51" s="601" t="str">
        <f t="shared" si="14"/>
        <v>1_</v>
      </c>
      <c r="BI51" s="602" t="str">
        <f t="shared" si="15"/>
        <v>4_</v>
      </c>
      <c r="BK51" s="598" t="str">
        <f t="shared" si="23"/>
        <v/>
      </c>
      <c r="BL51" s="598" t="str">
        <f t="shared" si="24"/>
        <v/>
      </c>
      <c r="BM51" s="598" t="str">
        <f t="shared" si="25"/>
        <v/>
      </c>
      <c r="BQ51" s="601"/>
      <c r="BR51" s="601" t="str">
        <f>'NANS Data'!U45</f>
        <v/>
      </c>
      <c r="BS51" s="601" t="str">
        <f t="shared" si="19"/>
        <v/>
      </c>
      <c r="BT51" s="601" t="str">
        <f t="shared" si="20"/>
        <v/>
      </c>
    </row>
    <row r="52" spans="2:72" ht="27.9" customHeight="1" x14ac:dyDescent="0.25">
      <c r="B52" s="126" t="str">
        <f>IF(D52="","",(COUNTIF($BK$8:BK52,"1")))</f>
        <v/>
      </c>
      <c r="C52" s="28"/>
      <c r="D52" s="341"/>
      <c r="E52" s="341"/>
      <c r="F52" s="341"/>
      <c r="G52" s="342"/>
      <c r="H52" s="334"/>
      <c r="I52" s="29"/>
      <c r="J52" s="30"/>
      <c r="K52" s="31"/>
      <c r="L52" s="32"/>
      <c r="M52" s="32"/>
      <c r="N52" s="32"/>
      <c r="O52" s="29"/>
      <c r="P52" s="31" t="str">
        <f t="shared" si="2"/>
        <v/>
      </c>
      <c r="Q52" s="282"/>
      <c r="R52" s="311"/>
      <c r="S52" s="316"/>
      <c r="T52" s="198"/>
      <c r="U52" s="33"/>
      <c r="V52" s="268"/>
      <c r="W52" s="434" t="str">
        <f>IF(Y52="","",(IFERROR(VLOOKUP((V52&amp;Y52),リレーチーム記録入力表!$F$29:$G$92,2,FALSE),"")))</f>
        <v/>
      </c>
      <c r="X52" s="499"/>
      <c r="Y52" s="269"/>
      <c r="Z52" s="471"/>
      <c r="AA52" s="276"/>
      <c r="AB52" s="439" t="str">
        <f>IF(AD52="","",(IFERROR(VLOOKUP((AA52&amp;AD52),リレーチーム記録入力表!$F$29:$G$92,2,FALSE),"")))</f>
        <v/>
      </c>
      <c r="AC52" s="500"/>
      <c r="AD52" s="277"/>
      <c r="AE52" s="474"/>
      <c r="AF52" s="475"/>
      <c r="AG52" s="476"/>
      <c r="AH52" s="501"/>
      <c r="AI52" s="478" t="str">
        <f t="shared" si="3"/>
        <v/>
      </c>
      <c r="AJ52" s="479"/>
      <c r="AK52" s="480"/>
      <c r="AL52" s="481"/>
      <c r="AM52" s="482"/>
      <c r="AN52" s="483"/>
      <c r="AO52" s="240"/>
      <c r="AT52" s="598" t="str">
        <f t="shared" si="4"/>
        <v/>
      </c>
      <c r="AU52" s="598" t="str">
        <f t="shared" si="5"/>
        <v/>
      </c>
      <c r="AV52" s="598" t="str">
        <f t="shared" si="6"/>
        <v/>
      </c>
      <c r="AW52" s="598" t="str">
        <f t="shared" si="7"/>
        <v>_r1</v>
      </c>
      <c r="AX52" s="598" t="str">
        <f t="shared" si="8"/>
        <v>_r4</v>
      </c>
      <c r="BB52" s="601" t="str">
        <f t="shared" si="9"/>
        <v/>
      </c>
      <c r="BC52" s="601" t="str">
        <f t="shared" si="10"/>
        <v/>
      </c>
      <c r="BD52" s="601" t="str">
        <f t="shared" si="11"/>
        <v/>
      </c>
      <c r="BE52" s="601"/>
      <c r="BF52" s="601" t="str">
        <f t="shared" si="12"/>
        <v/>
      </c>
      <c r="BG52" s="601" t="str">
        <f t="shared" si="13"/>
        <v/>
      </c>
      <c r="BH52" s="601" t="str">
        <f t="shared" si="14"/>
        <v>1_</v>
      </c>
      <c r="BI52" s="602" t="str">
        <f t="shared" si="15"/>
        <v>4_</v>
      </c>
      <c r="BK52" s="598" t="str">
        <f t="shared" si="23"/>
        <v/>
      </c>
      <c r="BL52" s="598" t="str">
        <f t="shared" si="24"/>
        <v/>
      </c>
      <c r="BM52" s="598" t="str">
        <f t="shared" si="25"/>
        <v/>
      </c>
      <c r="BQ52" s="601"/>
      <c r="BR52" s="601" t="str">
        <f>'NANS Data'!U46</f>
        <v/>
      </c>
      <c r="BS52" s="601" t="str">
        <f t="shared" si="19"/>
        <v/>
      </c>
      <c r="BT52" s="601" t="str">
        <f t="shared" si="20"/>
        <v/>
      </c>
    </row>
    <row r="53" spans="2:72" ht="27.9" customHeight="1" x14ac:dyDescent="0.25">
      <c r="B53" s="127" t="str">
        <f>IF(D53="","",(COUNTIF($BK$8:BK53,"1")))</f>
        <v/>
      </c>
      <c r="C53" s="34"/>
      <c r="D53" s="343"/>
      <c r="E53" s="343"/>
      <c r="F53" s="343"/>
      <c r="G53" s="344"/>
      <c r="H53" s="335"/>
      <c r="I53" s="35"/>
      <c r="J53" s="36"/>
      <c r="K53" s="37"/>
      <c r="L53" s="37"/>
      <c r="M53" s="37"/>
      <c r="N53" s="38"/>
      <c r="O53" s="35"/>
      <c r="P53" s="37" t="str">
        <f t="shared" si="2"/>
        <v/>
      </c>
      <c r="Q53" s="283"/>
      <c r="R53" s="313"/>
      <c r="S53" s="314"/>
      <c r="T53" s="199"/>
      <c r="U53" s="39"/>
      <c r="V53" s="270"/>
      <c r="W53" s="435" t="str">
        <f>IF(Y53="","",(IFERROR(VLOOKUP((V53&amp;Y53),リレーチーム記録入力表!$F$29:$G$92,2,FALSE),"")))</f>
        <v/>
      </c>
      <c r="X53" s="485"/>
      <c r="Y53" s="271"/>
      <c r="Z53" s="484"/>
      <c r="AA53" s="278"/>
      <c r="AB53" s="440" t="str">
        <f>IF(AD53="","",(IFERROR(VLOOKUP((AA53&amp;AD53),リレーチーム記録入力表!$F$29:$G$92,2,FALSE),"")))</f>
        <v/>
      </c>
      <c r="AC53" s="486"/>
      <c r="AD53" s="279"/>
      <c r="AE53" s="487"/>
      <c r="AF53" s="488"/>
      <c r="AG53" s="489"/>
      <c r="AH53" s="502"/>
      <c r="AI53" s="449" t="str">
        <f t="shared" si="3"/>
        <v/>
      </c>
      <c r="AJ53" s="491"/>
      <c r="AK53" s="492"/>
      <c r="AL53" s="493"/>
      <c r="AM53" s="235"/>
      <c r="AN53" s="494"/>
      <c r="AO53" s="495"/>
      <c r="AT53" s="598" t="str">
        <f t="shared" si="4"/>
        <v/>
      </c>
      <c r="AU53" s="598" t="str">
        <f t="shared" si="5"/>
        <v/>
      </c>
      <c r="AV53" s="598" t="str">
        <f t="shared" si="6"/>
        <v/>
      </c>
      <c r="AW53" s="598" t="str">
        <f t="shared" si="7"/>
        <v>_r1</v>
      </c>
      <c r="AX53" s="598" t="str">
        <f t="shared" si="8"/>
        <v>_r4</v>
      </c>
      <c r="BB53" s="601" t="str">
        <f t="shared" si="9"/>
        <v/>
      </c>
      <c r="BC53" s="601" t="str">
        <f t="shared" si="10"/>
        <v/>
      </c>
      <c r="BD53" s="601" t="str">
        <f t="shared" si="11"/>
        <v/>
      </c>
      <c r="BE53" s="601"/>
      <c r="BF53" s="601" t="str">
        <f t="shared" si="12"/>
        <v/>
      </c>
      <c r="BG53" s="601" t="str">
        <f t="shared" si="13"/>
        <v/>
      </c>
      <c r="BH53" s="601" t="str">
        <f t="shared" si="14"/>
        <v>1_</v>
      </c>
      <c r="BI53" s="602" t="str">
        <f t="shared" si="15"/>
        <v>4_</v>
      </c>
      <c r="BK53" s="598" t="str">
        <f t="shared" si="23"/>
        <v/>
      </c>
      <c r="BL53" s="598" t="str">
        <f t="shared" si="24"/>
        <v/>
      </c>
      <c r="BM53" s="598" t="str">
        <f t="shared" si="25"/>
        <v/>
      </c>
      <c r="BQ53" s="601"/>
      <c r="BR53" s="601" t="str">
        <f>'NANS Data'!U47</f>
        <v/>
      </c>
      <c r="BS53" s="601" t="str">
        <f t="shared" si="19"/>
        <v/>
      </c>
      <c r="BT53" s="601" t="str">
        <f t="shared" si="20"/>
        <v/>
      </c>
    </row>
    <row r="54" spans="2:72" ht="27.9" customHeight="1" x14ac:dyDescent="0.25">
      <c r="B54" s="125" t="str">
        <f>IF(D54="","",(COUNTIF($BK$8:BK54,"1")))</f>
        <v/>
      </c>
      <c r="C54" s="21"/>
      <c r="D54" s="339"/>
      <c r="E54" s="339"/>
      <c r="F54" s="339"/>
      <c r="G54" s="340"/>
      <c r="H54" s="333"/>
      <c r="I54" s="22"/>
      <c r="J54" s="23"/>
      <c r="K54" s="24"/>
      <c r="L54" s="25"/>
      <c r="M54" s="25"/>
      <c r="N54" s="25"/>
      <c r="O54" s="22"/>
      <c r="P54" s="24" t="str">
        <f t="shared" si="2"/>
        <v/>
      </c>
      <c r="Q54" s="281"/>
      <c r="R54" s="309"/>
      <c r="S54" s="315"/>
      <c r="T54" s="196"/>
      <c r="U54" s="26"/>
      <c r="V54" s="265"/>
      <c r="W54" s="433" t="str">
        <f>IF(Y54="","",(IFERROR(VLOOKUP((V54&amp;Y54),リレーチーム記録入力表!$F$29:$G$92,2,FALSE),"")))</f>
        <v/>
      </c>
      <c r="X54" s="496"/>
      <c r="Y54" s="266"/>
      <c r="Z54" s="456"/>
      <c r="AA54" s="274"/>
      <c r="AB54" s="438" t="str">
        <f>IF(AD54="","",(IFERROR(VLOOKUP((AA54&amp;AD54),リレーチーム記録入力表!$F$29:$G$92,2,FALSE),"")))</f>
        <v/>
      </c>
      <c r="AC54" s="497"/>
      <c r="AD54" s="275"/>
      <c r="AE54" s="459"/>
      <c r="AF54" s="460"/>
      <c r="AG54" s="461"/>
      <c r="AH54" s="498"/>
      <c r="AI54" s="463" t="str">
        <f t="shared" si="3"/>
        <v/>
      </c>
      <c r="AJ54" s="464"/>
      <c r="AK54" s="465"/>
      <c r="AL54" s="466"/>
      <c r="AM54" s="467"/>
      <c r="AN54" s="468"/>
      <c r="AO54" s="469"/>
      <c r="AT54" s="598" t="str">
        <f t="shared" si="4"/>
        <v/>
      </c>
      <c r="AU54" s="598" t="str">
        <f t="shared" si="5"/>
        <v/>
      </c>
      <c r="AV54" s="598" t="str">
        <f t="shared" si="6"/>
        <v/>
      </c>
      <c r="AW54" s="598" t="str">
        <f t="shared" si="7"/>
        <v>_r1</v>
      </c>
      <c r="AX54" s="598" t="str">
        <f t="shared" si="8"/>
        <v>_r4</v>
      </c>
      <c r="BB54" s="601" t="str">
        <f t="shared" si="9"/>
        <v/>
      </c>
      <c r="BC54" s="601" t="str">
        <f t="shared" si="10"/>
        <v/>
      </c>
      <c r="BD54" s="601" t="str">
        <f t="shared" si="11"/>
        <v/>
      </c>
      <c r="BE54" s="601"/>
      <c r="BF54" s="601" t="str">
        <f t="shared" si="12"/>
        <v/>
      </c>
      <c r="BG54" s="601" t="str">
        <f t="shared" si="13"/>
        <v/>
      </c>
      <c r="BH54" s="601" t="str">
        <f t="shared" si="14"/>
        <v>1_</v>
      </c>
      <c r="BI54" s="602" t="str">
        <f t="shared" si="15"/>
        <v>4_</v>
      </c>
      <c r="BK54" s="598" t="str">
        <f t="shared" si="23"/>
        <v/>
      </c>
      <c r="BL54" s="598" t="str">
        <f t="shared" si="24"/>
        <v/>
      </c>
      <c r="BM54" s="598" t="str">
        <f t="shared" si="25"/>
        <v/>
      </c>
      <c r="BQ54" s="601"/>
      <c r="BR54" s="601" t="str">
        <f>'NANS Data'!U48</f>
        <v/>
      </c>
      <c r="BS54" s="601" t="str">
        <f t="shared" si="19"/>
        <v/>
      </c>
      <c r="BT54" s="601" t="str">
        <f t="shared" si="20"/>
        <v/>
      </c>
    </row>
    <row r="55" spans="2:72" ht="27.9" customHeight="1" x14ac:dyDescent="0.25">
      <c r="B55" s="125" t="str">
        <f>IF(D55="","",(COUNTIF($BK$8:BK55,"1")))</f>
        <v/>
      </c>
      <c r="C55" s="21"/>
      <c r="D55" s="339"/>
      <c r="E55" s="339"/>
      <c r="F55" s="339"/>
      <c r="G55" s="340"/>
      <c r="H55" s="333"/>
      <c r="I55" s="22"/>
      <c r="J55" s="23"/>
      <c r="K55" s="24"/>
      <c r="L55" s="25"/>
      <c r="M55" s="25"/>
      <c r="N55" s="25"/>
      <c r="O55" s="22"/>
      <c r="P55" s="24" t="str">
        <f t="shared" si="2"/>
        <v/>
      </c>
      <c r="Q55" s="281"/>
      <c r="R55" s="309"/>
      <c r="S55" s="315"/>
      <c r="T55" s="196"/>
      <c r="U55" s="26"/>
      <c r="V55" s="265"/>
      <c r="W55" s="433" t="str">
        <f>IF(Y55="","",(IFERROR(VLOOKUP((V55&amp;Y55),リレーチーム記録入力表!$F$29:$G$92,2,FALSE),"")))</f>
        <v/>
      </c>
      <c r="X55" s="496"/>
      <c r="Y55" s="267"/>
      <c r="Z55" s="456"/>
      <c r="AA55" s="274"/>
      <c r="AB55" s="438" t="str">
        <f>IF(AD55="","",(IFERROR(VLOOKUP((AA55&amp;AD55),リレーチーム記録入力表!$F$29:$G$92,2,FALSE),"")))</f>
        <v/>
      </c>
      <c r="AC55" s="497"/>
      <c r="AD55" s="275"/>
      <c r="AE55" s="459"/>
      <c r="AF55" s="460"/>
      <c r="AG55" s="461"/>
      <c r="AH55" s="498"/>
      <c r="AI55" s="470" t="str">
        <f t="shared" si="3"/>
        <v/>
      </c>
      <c r="AJ55" s="464"/>
      <c r="AK55" s="465"/>
      <c r="AL55" s="466"/>
      <c r="AM55" s="467"/>
      <c r="AN55" s="468"/>
      <c r="AO55" s="469"/>
      <c r="AT55" s="598" t="str">
        <f t="shared" si="4"/>
        <v/>
      </c>
      <c r="AU55" s="598" t="str">
        <f t="shared" si="5"/>
        <v/>
      </c>
      <c r="AV55" s="598" t="str">
        <f t="shared" si="6"/>
        <v/>
      </c>
      <c r="AW55" s="598" t="str">
        <f t="shared" si="7"/>
        <v>_r1</v>
      </c>
      <c r="AX55" s="598" t="str">
        <f t="shared" si="8"/>
        <v>_r4</v>
      </c>
      <c r="BB55" s="601" t="str">
        <f t="shared" si="9"/>
        <v/>
      </c>
      <c r="BC55" s="601" t="str">
        <f t="shared" si="10"/>
        <v/>
      </c>
      <c r="BD55" s="601" t="str">
        <f t="shared" si="11"/>
        <v/>
      </c>
      <c r="BE55" s="601"/>
      <c r="BF55" s="601" t="str">
        <f t="shared" si="12"/>
        <v/>
      </c>
      <c r="BG55" s="601" t="str">
        <f t="shared" si="13"/>
        <v/>
      </c>
      <c r="BH55" s="601" t="str">
        <f t="shared" si="14"/>
        <v>1_</v>
      </c>
      <c r="BI55" s="602" t="str">
        <f t="shared" si="15"/>
        <v>4_</v>
      </c>
      <c r="BK55" s="598" t="str">
        <f t="shared" si="23"/>
        <v/>
      </c>
      <c r="BL55" s="598" t="str">
        <f t="shared" si="24"/>
        <v/>
      </c>
      <c r="BM55" s="598" t="str">
        <f t="shared" si="25"/>
        <v/>
      </c>
      <c r="BQ55" s="601"/>
      <c r="BR55" s="601" t="str">
        <f>'NANS Data'!U49</f>
        <v/>
      </c>
      <c r="BS55" s="601" t="str">
        <f t="shared" si="19"/>
        <v/>
      </c>
      <c r="BT55" s="601" t="str">
        <f t="shared" si="20"/>
        <v/>
      </c>
    </row>
    <row r="56" spans="2:72" ht="27.9" customHeight="1" x14ac:dyDescent="0.25">
      <c r="B56" s="125" t="str">
        <f>IF(D56="","",(COUNTIF($BK$8:BK56,"1")))</f>
        <v/>
      </c>
      <c r="C56" s="21"/>
      <c r="D56" s="339"/>
      <c r="E56" s="339"/>
      <c r="F56" s="339"/>
      <c r="G56" s="340"/>
      <c r="H56" s="333"/>
      <c r="I56" s="22"/>
      <c r="J56" s="23"/>
      <c r="K56" s="24"/>
      <c r="L56" s="25"/>
      <c r="M56" s="25"/>
      <c r="N56" s="25"/>
      <c r="O56" s="22"/>
      <c r="P56" s="24" t="str">
        <f t="shared" si="2"/>
        <v/>
      </c>
      <c r="Q56" s="281"/>
      <c r="R56" s="309"/>
      <c r="S56" s="315"/>
      <c r="T56" s="196"/>
      <c r="U56" s="26"/>
      <c r="V56" s="265"/>
      <c r="W56" s="433" t="str">
        <f>IF(Y56="","",(IFERROR(VLOOKUP((V56&amp;Y56),リレーチーム記録入力表!$F$29:$G$92,2,FALSE),"")))</f>
        <v/>
      </c>
      <c r="X56" s="496"/>
      <c r="Y56" s="267"/>
      <c r="Z56" s="456"/>
      <c r="AA56" s="274"/>
      <c r="AB56" s="438" t="str">
        <f>IF(AD56="","",(IFERROR(VLOOKUP((AA56&amp;AD56),リレーチーム記録入力表!$F$29:$G$92,2,FALSE),"")))</f>
        <v/>
      </c>
      <c r="AC56" s="497"/>
      <c r="AD56" s="275"/>
      <c r="AE56" s="459"/>
      <c r="AF56" s="460"/>
      <c r="AG56" s="461"/>
      <c r="AH56" s="498"/>
      <c r="AI56" s="470" t="str">
        <f t="shared" si="3"/>
        <v/>
      </c>
      <c r="AJ56" s="464"/>
      <c r="AK56" s="465"/>
      <c r="AL56" s="466"/>
      <c r="AM56" s="467"/>
      <c r="AN56" s="468"/>
      <c r="AO56" s="469"/>
      <c r="AT56" s="598" t="str">
        <f t="shared" si="4"/>
        <v/>
      </c>
      <c r="AU56" s="598" t="str">
        <f t="shared" si="5"/>
        <v/>
      </c>
      <c r="AV56" s="598" t="str">
        <f t="shared" si="6"/>
        <v/>
      </c>
      <c r="AW56" s="598" t="str">
        <f t="shared" si="7"/>
        <v>_r1</v>
      </c>
      <c r="AX56" s="598" t="str">
        <f t="shared" si="8"/>
        <v>_r4</v>
      </c>
      <c r="BB56" s="601" t="str">
        <f t="shared" si="9"/>
        <v/>
      </c>
      <c r="BC56" s="601" t="str">
        <f t="shared" si="10"/>
        <v/>
      </c>
      <c r="BD56" s="601" t="str">
        <f t="shared" si="11"/>
        <v/>
      </c>
      <c r="BE56" s="601"/>
      <c r="BF56" s="601" t="str">
        <f t="shared" si="12"/>
        <v/>
      </c>
      <c r="BG56" s="601" t="str">
        <f t="shared" si="13"/>
        <v/>
      </c>
      <c r="BH56" s="601" t="str">
        <f t="shared" si="14"/>
        <v>1_</v>
      </c>
      <c r="BI56" s="602" t="str">
        <f t="shared" si="15"/>
        <v>4_</v>
      </c>
      <c r="BK56" s="598" t="str">
        <f t="shared" si="23"/>
        <v/>
      </c>
      <c r="BL56" s="598" t="str">
        <f t="shared" si="24"/>
        <v/>
      </c>
      <c r="BM56" s="598" t="str">
        <f t="shared" si="25"/>
        <v/>
      </c>
      <c r="BQ56" s="601"/>
      <c r="BR56" s="601" t="str">
        <f>'NANS Data'!U50</f>
        <v/>
      </c>
      <c r="BS56" s="601" t="str">
        <f t="shared" si="19"/>
        <v/>
      </c>
      <c r="BT56" s="601" t="str">
        <f t="shared" si="20"/>
        <v/>
      </c>
    </row>
    <row r="57" spans="2:72" ht="27.9" customHeight="1" thickBot="1" x14ac:dyDescent="0.3">
      <c r="B57" s="200" t="str">
        <f>IF(D57="","",(COUNTIF($BK$8:BK57,"1")))</f>
        <v/>
      </c>
      <c r="C57" s="201"/>
      <c r="D57" s="345"/>
      <c r="E57" s="345"/>
      <c r="F57" s="345"/>
      <c r="G57" s="346"/>
      <c r="H57" s="336"/>
      <c r="I57" s="202"/>
      <c r="J57" s="203"/>
      <c r="K57" s="204"/>
      <c r="L57" s="205"/>
      <c r="M57" s="205"/>
      <c r="N57" s="205"/>
      <c r="O57" s="202"/>
      <c r="P57" s="204" t="str">
        <f t="shared" si="2"/>
        <v/>
      </c>
      <c r="Q57" s="284"/>
      <c r="R57" s="317"/>
      <c r="S57" s="318"/>
      <c r="T57" s="427"/>
      <c r="U57" s="428"/>
      <c r="V57" s="429"/>
      <c r="W57" s="436" t="str">
        <f>IF(Y57="","",(IFERROR(VLOOKUP((V57&amp;Y57),リレーチーム記録入力表!$F$29:$G$92,2,FALSE),"")))</f>
        <v/>
      </c>
      <c r="X57" s="504"/>
      <c r="Y57" s="430"/>
      <c r="Z57" s="503"/>
      <c r="AA57" s="431"/>
      <c r="AB57" s="441" t="str">
        <f>IF(AD57="","",(IFERROR(VLOOKUP((AA57&amp;AD57),リレーチーム記録入力表!$F$29:$G$92,2,FALSE),"")))</f>
        <v/>
      </c>
      <c r="AC57" s="505"/>
      <c r="AD57" s="280"/>
      <c r="AE57" s="474"/>
      <c r="AF57" s="475"/>
      <c r="AG57" s="476"/>
      <c r="AH57" s="501"/>
      <c r="AI57" s="478" t="str">
        <f t="shared" si="3"/>
        <v/>
      </c>
      <c r="AJ57" s="479"/>
      <c r="AK57" s="480"/>
      <c r="AL57" s="481"/>
      <c r="AM57" s="482"/>
      <c r="AN57" s="483"/>
      <c r="AO57" s="240"/>
      <c r="AT57" s="598" t="str">
        <f t="shared" si="4"/>
        <v/>
      </c>
      <c r="AU57" s="598" t="str">
        <f t="shared" si="5"/>
        <v/>
      </c>
      <c r="AV57" s="598" t="str">
        <f t="shared" si="6"/>
        <v/>
      </c>
      <c r="AW57" s="598" t="str">
        <f t="shared" si="7"/>
        <v>_r1</v>
      </c>
      <c r="AX57" s="598" t="str">
        <f t="shared" si="8"/>
        <v>_r4</v>
      </c>
      <c r="BB57" s="601" t="str">
        <f t="shared" si="9"/>
        <v/>
      </c>
      <c r="BC57" s="601" t="str">
        <f t="shared" si="10"/>
        <v/>
      </c>
      <c r="BD57" s="601" t="str">
        <f t="shared" si="11"/>
        <v/>
      </c>
      <c r="BE57" s="601"/>
      <c r="BF57" s="601" t="str">
        <f t="shared" si="12"/>
        <v/>
      </c>
      <c r="BG57" s="601" t="str">
        <f t="shared" si="13"/>
        <v/>
      </c>
      <c r="BH57" s="601" t="str">
        <f t="shared" si="14"/>
        <v>1_</v>
      </c>
      <c r="BI57" s="602" t="str">
        <f t="shared" si="15"/>
        <v>4_</v>
      </c>
      <c r="BK57" s="598" t="str">
        <f t="shared" si="23"/>
        <v/>
      </c>
      <c r="BL57" s="598" t="str">
        <f t="shared" si="24"/>
        <v/>
      </c>
      <c r="BM57" s="598" t="str">
        <f t="shared" si="25"/>
        <v/>
      </c>
      <c r="BQ57" s="601"/>
      <c r="BR57" s="601" t="str">
        <f>'NANS Data'!U51</f>
        <v/>
      </c>
      <c r="BS57" s="601" t="str">
        <f t="shared" si="19"/>
        <v/>
      </c>
      <c r="BT57" s="601" t="str">
        <f t="shared" si="20"/>
        <v/>
      </c>
    </row>
    <row r="58" spans="2:72" ht="10.5" customHeight="1" x14ac:dyDescent="0.25"/>
  </sheetData>
  <sheetProtection algorithmName="SHA-512" hashValue="uK1qup/p8xbTwOX3qk9YBE/eg/ozQISMcJUzZTwbMy0J+5TzgVgoDwroPL7xbCOexVQJN3t983ppQ+jojf+bZg==" saltValue="ConA2AKcbESuk89U27bn3A==" spinCount="100000" sheet="1" objects="1" scenarios="1"/>
  <protectedRanges>
    <protectedRange password="CDC2" sqref="Q2:R3" name="範囲1"/>
    <protectedRange password="CDC2" sqref="AN2:AN3" name="範囲1_1"/>
  </protectedRanges>
  <sortState xmlns:xlrd2="http://schemas.microsoft.com/office/spreadsheetml/2017/richdata2" ref="CZ7:DB68">
    <sortCondition ref="CZ7:CZ68"/>
  </sortState>
  <mergeCells count="38">
    <mergeCell ref="I4:I5"/>
    <mergeCell ref="J4:J5"/>
    <mergeCell ref="K4:K5"/>
    <mergeCell ref="L4:L5"/>
    <mergeCell ref="B4:B5"/>
    <mergeCell ref="C4:C5"/>
    <mergeCell ref="D4:E4"/>
    <mergeCell ref="F4:G4"/>
    <mergeCell ref="H4:H5"/>
    <mergeCell ref="C2:P2"/>
    <mergeCell ref="W4:W5"/>
    <mergeCell ref="AB4:AB5"/>
    <mergeCell ref="AG4:AG5"/>
    <mergeCell ref="Q2:R2"/>
    <mergeCell ref="Q3:R3"/>
    <mergeCell ref="T4:T5"/>
    <mergeCell ref="U4:U5"/>
    <mergeCell ref="V4:V5"/>
    <mergeCell ref="Y4:Y5"/>
    <mergeCell ref="Z4:Z5"/>
    <mergeCell ref="V3:AD3"/>
    <mergeCell ref="M4:M5"/>
    <mergeCell ref="N4:N5"/>
    <mergeCell ref="O4:O5"/>
    <mergeCell ref="P4:P5"/>
    <mergeCell ref="Q4:Q5"/>
    <mergeCell ref="R4:R5"/>
    <mergeCell ref="S4:S5"/>
    <mergeCell ref="AO4:AO5"/>
    <mergeCell ref="AA4:AA5"/>
    <mergeCell ref="AK4:AK5"/>
    <mergeCell ref="AL4:AM4"/>
    <mergeCell ref="AN4:AN5"/>
    <mergeCell ref="AD4:AD5"/>
    <mergeCell ref="AE4:AE5"/>
    <mergeCell ref="AF4:AF5"/>
    <mergeCell ref="AI4:AI5"/>
    <mergeCell ref="AJ4:AJ5"/>
  </mergeCells>
  <phoneticPr fontId="1"/>
  <dataValidations count="9">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P8:P57 R8:R57 W8:W57 AB8:AB57 AG8:AG57 L8:N57 K9:K57 K8" xr:uid="{00000000-0002-0000-0100-000003000000}"/>
    <dataValidation imeMode="halfKatakana" allowBlank="1" showInputMessage="1" showErrorMessage="1" sqref="F8:G57" xr:uid="{00000000-0002-0000-0100-000004000000}"/>
    <dataValidation type="list" allowBlank="1" showInputMessage="1" showErrorMessage="1" sqref="AF8:AF57" xr:uid="{00000000-0002-0000-0100-000006000000}">
      <formula1>INDIRECT(BL8)</formula1>
    </dataValidation>
    <dataValidation type="list" allowBlank="1" showInputMessage="1" showErrorMessage="1" sqref="Q8:Q57" xr:uid="{00000000-0002-0000-0100-000007000000}">
      <formula1>INDIRECT($AV8)</formula1>
    </dataValidation>
    <dataValidation type="list" allowBlank="1" showInputMessage="1" showErrorMessage="1" sqref="V8:V57" xr:uid="{00000000-0002-0000-0100-000008000000}">
      <formula1>INDIRECT($AW8)</formula1>
    </dataValidation>
    <dataValidation type="list" allowBlank="1" showInputMessage="1" showErrorMessage="1" sqref="AA8:AA57" xr:uid="{F003214F-C118-402C-828A-B349790BB042}">
      <formula1>INDIRECT($AX8)</formula1>
    </dataValidation>
  </dataValidations>
  <hyperlinks>
    <hyperlink ref="V3:AD3" location="リレーチーム記録入力表!G11" display="リレーチームの記録一括入力表へのリンク" xr:uid="{00000000-0004-0000-0100-000000000000}"/>
  </hyperlinks>
  <printOptions horizontalCentered="1"/>
  <pageMargins left="0.19685039370078741" right="0.19685039370078741" top="0.39370078740157483" bottom="0.31496062992125984" header="0.31496062992125984" footer="0.31496062992125984"/>
  <pageSetup paperSize="9" scale="68" fitToHeight="0" orientation="landscape" r:id="rId1"/>
  <rowBreaks count="1" manualBreakCount="1">
    <brk id="32" max="42" man="1"/>
  </rowBreaks>
  <ignoredErrors>
    <ignoredError sqref="K6:K7 M6:N6 R6:R7 W6:W7 M7:N7" numberStoredAsText="1"/>
    <ignoredError sqref="P8:P13" unlocked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39997558519241921"/>
    <pageSetUpPr fitToPage="1"/>
  </sheetPr>
  <dimension ref="E1:AE94"/>
  <sheetViews>
    <sheetView zoomScale="110" zoomScaleNormal="110" workbookViewId="0">
      <selection activeCell="K10" sqref="K10:M10"/>
    </sheetView>
  </sheetViews>
  <sheetFormatPr defaultColWidth="9" defaultRowHeight="13.3" x14ac:dyDescent="0.25"/>
  <cols>
    <col min="1" max="4" width="0.3828125" style="400" customWidth="1"/>
    <col min="5" max="5" width="1.765625" style="400" customWidth="1"/>
    <col min="6" max="6" width="17.4609375" style="400" customWidth="1"/>
    <col min="7" max="14" width="11" style="400" customWidth="1"/>
    <col min="15" max="15" width="1.3828125" style="400" customWidth="1"/>
    <col min="16" max="16" width="1" style="400" customWidth="1"/>
    <col min="17" max="17" width="17.4609375" style="400" bestFit="1" customWidth="1"/>
    <col min="18" max="18" width="4.15234375" style="400" hidden="1" customWidth="1"/>
    <col min="19" max="19" width="6.765625" style="400" customWidth="1"/>
    <col min="20" max="20" width="2.23046875" style="400" hidden="1" customWidth="1"/>
    <col min="21" max="21" width="10.07421875" style="400" customWidth="1"/>
    <col min="22" max="22" width="3.15234375" style="400" hidden="1" customWidth="1"/>
    <col min="23" max="23" width="10.07421875" style="400" customWidth="1"/>
    <col min="24" max="24" width="4.61328125" style="400" hidden="1" customWidth="1"/>
    <col min="25" max="25" width="10.07421875" style="400" customWidth="1"/>
    <col min="26" max="26" width="4.61328125" style="400" hidden="1" customWidth="1"/>
    <col min="27" max="27" width="10.07421875" style="400" customWidth="1"/>
    <col min="28" max="28" width="4.61328125" style="400" hidden="1" customWidth="1"/>
    <col min="29" max="29" width="10.07421875" style="400" customWidth="1"/>
    <col min="30" max="30" width="4.61328125" style="400" hidden="1" customWidth="1"/>
    <col min="31" max="31" width="10.07421875" style="400" customWidth="1"/>
    <col min="32" max="16384" width="9" style="400"/>
  </cols>
  <sheetData>
    <row r="1" spans="5:31" ht="3.75" customHeight="1" x14ac:dyDescent="0.25"/>
    <row r="2" spans="5:31" ht="3.75" customHeight="1" x14ac:dyDescent="0.25"/>
    <row r="3" spans="5:31" ht="3.75" customHeight="1" x14ac:dyDescent="0.25"/>
    <row r="4" spans="5:31" ht="3.75" customHeight="1" x14ac:dyDescent="0.25"/>
    <row r="5" spans="5:31" ht="3.75" customHeight="1" x14ac:dyDescent="0.25"/>
    <row r="6" spans="5:31" ht="3.75" customHeight="1" thickBot="1" x14ac:dyDescent="0.3"/>
    <row r="7" spans="5:31" ht="3.75" customHeight="1" thickBot="1" x14ac:dyDescent="0.3">
      <c r="E7" s="401"/>
      <c r="F7" s="402"/>
      <c r="G7" s="402"/>
      <c r="H7" s="402"/>
      <c r="I7" s="402"/>
      <c r="J7" s="402"/>
      <c r="K7" s="402"/>
      <c r="L7" s="402"/>
      <c r="M7" s="402"/>
      <c r="N7" s="402"/>
      <c r="O7" s="403"/>
    </row>
    <row r="8" spans="5:31" ht="21" customHeight="1" x14ac:dyDescent="0.25">
      <c r="E8" s="404"/>
      <c r="F8" s="774" t="s">
        <v>566</v>
      </c>
      <c r="G8" s="775"/>
      <c r="H8" s="775"/>
      <c r="I8" s="776"/>
      <c r="J8" s="405" t="s">
        <v>567</v>
      </c>
      <c r="K8" s="405"/>
      <c r="L8" s="405"/>
      <c r="M8" s="405"/>
      <c r="N8" s="405"/>
      <c r="O8" s="406"/>
      <c r="Q8" s="611" t="s">
        <v>628</v>
      </c>
      <c r="R8" s="402"/>
      <c r="S8" s="402"/>
      <c r="T8" s="402"/>
      <c r="U8" s="402"/>
      <c r="V8" s="402"/>
      <c r="W8" s="402"/>
      <c r="X8" s="402"/>
      <c r="Y8" s="402"/>
      <c r="Z8" s="402"/>
      <c r="AA8" s="402"/>
      <c r="AB8" s="402"/>
      <c r="AC8" s="402"/>
      <c r="AD8" s="402"/>
      <c r="AE8" s="403"/>
    </row>
    <row r="9" spans="5:31" ht="21" customHeight="1" thickBot="1" x14ac:dyDescent="0.3">
      <c r="E9" s="404"/>
      <c r="F9" s="405" t="s">
        <v>644</v>
      </c>
      <c r="G9" s="405"/>
      <c r="H9" s="405"/>
      <c r="I9" s="405"/>
      <c r="J9" s="405"/>
      <c r="K9" s="405"/>
      <c r="L9" s="405"/>
      <c r="M9" s="405"/>
      <c r="N9" s="405"/>
      <c r="O9" s="406"/>
      <c r="Q9" s="404" t="s">
        <v>629</v>
      </c>
      <c r="R9" s="405"/>
      <c r="S9" s="529"/>
      <c r="T9" s="410"/>
      <c r="U9" s="410"/>
      <c r="V9" s="410"/>
      <c r="W9" s="410"/>
      <c r="X9" s="410"/>
      <c r="Y9" s="410"/>
      <c r="Z9" s="410"/>
      <c r="AA9" s="410"/>
      <c r="AB9" s="410"/>
      <c r="AC9" s="410"/>
      <c r="AD9" s="405"/>
      <c r="AE9" s="406"/>
    </row>
    <row r="10" spans="5:31" ht="21" customHeight="1" thickBot="1" x14ac:dyDescent="0.3">
      <c r="E10" s="404"/>
      <c r="F10" s="405" t="s">
        <v>549</v>
      </c>
      <c r="G10" s="405"/>
      <c r="H10" s="405"/>
      <c r="I10" s="405"/>
      <c r="J10" s="405"/>
      <c r="K10" s="771" t="s">
        <v>550</v>
      </c>
      <c r="L10" s="772"/>
      <c r="M10" s="773"/>
      <c r="N10" s="405"/>
      <c r="O10" s="406"/>
      <c r="Q10" s="404"/>
      <c r="R10" s="405"/>
      <c r="S10" s="529" t="s">
        <v>597</v>
      </c>
      <c r="T10" s="410"/>
      <c r="U10" s="410"/>
      <c r="V10" s="410"/>
      <c r="W10" s="777" t="s">
        <v>619</v>
      </c>
      <c r="X10" s="778"/>
      <c r="Y10" s="778"/>
      <c r="Z10" s="778"/>
      <c r="AA10" s="778"/>
      <c r="AB10" s="778"/>
      <c r="AC10" s="779"/>
      <c r="AD10" s="405"/>
      <c r="AE10" s="406"/>
    </row>
    <row r="11" spans="5:31" ht="4.5" customHeight="1" thickBot="1" x14ac:dyDescent="0.3">
      <c r="E11" s="404"/>
      <c r="F11" s="405"/>
      <c r="G11" s="405"/>
      <c r="H11" s="405"/>
      <c r="I11" s="405"/>
      <c r="J11" s="405"/>
      <c r="K11" s="408"/>
      <c r="L11" s="408"/>
      <c r="M11" s="408"/>
      <c r="N11" s="405"/>
      <c r="O11" s="406"/>
      <c r="Q11" s="612"/>
      <c r="R11" s="507"/>
      <c r="S11" s="507"/>
      <c r="T11" s="507"/>
      <c r="U11" s="507"/>
      <c r="V11" s="507"/>
      <c r="W11" s="507"/>
      <c r="X11" s="507"/>
      <c r="Y11" s="507"/>
      <c r="Z11" s="507"/>
      <c r="AA11" s="507"/>
      <c r="AB11" s="507"/>
      <c r="AC11" s="507"/>
      <c r="AD11" s="507"/>
      <c r="AE11" s="613"/>
    </row>
    <row r="12" spans="5:31" ht="26.25" customHeight="1" x14ac:dyDescent="0.25">
      <c r="E12" s="404"/>
      <c r="F12" s="533" t="s">
        <v>527</v>
      </c>
      <c r="G12" s="530" t="s">
        <v>463</v>
      </c>
      <c r="H12" s="531" t="s">
        <v>464</v>
      </c>
      <c r="I12" s="531" t="s">
        <v>465</v>
      </c>
      <c r="J12" s="531" t="s">
        <v>466</v>
      </c>
      <c r="K12" s="531" t="s">
        <v>467</v>
      </c>
      <c r="L12" s="531" t="s">
        <v>468</v>
      </c>
      <c r="M12" s="531" t="s">
        <v>469</v>
      </c>
      <c r="N12" s="532" t="s">
        <v>470</v>
      </c>
      <c r="O12" s="406"/>
      <c r="Q12" s="614" t="s">
        <v>555</v>
      </c>
      <c r="R12" s="405"/>
      <c r="S12" s="547" t="s">
        <v>563</v>
      </c>
      <c r="T12" s="409">
        <v>1</v>
      </c>
      <c r="U12" s="548" t="s">
        <v>630</v>
      </c>
      <c r="V12" s="409">
        <v>2</v>
      </c>
      <c r="W12" s="409"/>
      <c r="X12" s="409">
        <v>3</v>
      </c>
      <c r="Y12" s="409"/>
      <c r="Z12" s="409">
        <v>4</v>
      </c>
      <c r="AA12" s="409"/>
      <c r="AB12" s="409">
        <v>5</v>
      </c>
      <c r="AC12" s="409"/>
      <c r="AD12" s="409">
        <v>6</v>
      </c>
      <c r="AE12" s="615"/>
    </row>
    <row r="13" spans="5:31" ht="22.5" customHeight="1" x14ac:dyDescent="0.25">
      <c r="E13" s="404"/>
      <c r="F13" s="517" t="s">
        <v>13</v>
      </c>
      <c r="G13" s="391"/>
      <c r="H13" s="392"/>
      <c r="I13" s="392"/>
      <c r="J13" s="392"/>
      <c r="K13" s="392"/>
      <c r="L13" s="392"/>
      <c r="M13" s="392"/>
      <c r="N13" s="393"/>
      <c r="O13" s="406"/>
      <c r="Q13" s="616" t="s">
        <v>13</v>
      </c>
      <c r="R13" s="604">
        <v>3</v>
      </c>
      <c r="S13" s="605"/>
      <c r="T13" s="603" t="str">
        <f>IF($S13="","",CONCATENATE($R13,$S$13,T$12))</f>
        <v/>
      </c>
      <c r="U13" s="606" t="str">
        <f>IF($S13="","",IFERROR(VLOOKUP(T13,'NANS Data'!$DL$2:$DM$51,2,FALSE),""))</f>
        <v/>
      </c>
      <c r="V13" s="606" t="str">
        <f>IF($S13="","",CONCATENATE($R13,$S$13,V$12))</f>
        <v/>
      </c>
      <c r="W13" s="606" t="str">
        <f>IF($S13="","",IFERROR(VLOOKUP(V13,'NANS Data'!$DL$2:$DM$51,2,FALSE),""))</f>
        <v/>
      </c>
      <c r="X13" s="606" t="str">
        <f>IF($S13="","",CONCATENATE($R13,$S$13,X$12))</f>
        <v/>
      </c>
      <c r="Y13" s="606" t="str">
        <f>IF($S13="","",IFERROR(VLOOKUP(X13,'NANS Data'!$DL$2:$DM$51,2,FALSE),""))</f>
        <v/>
      </c>
      <c r="Z13" s="606" t="str">
        <f>IF($S13="","",CONCATENATE($R13,$S$13,Z$12))</f>
        <v/>
      </c>
      <c r="AA13" s="606" t="str">
        <f>IF($S13="","",IFERROR(VLOOKUP(Z13,'NANS Data'!$DL$2:$DM$51,2,FALSE),""))</f>
        <v/>
      </c>
      <c r="AB13" s="606" t="str">
        <f>IF($S13="","",CONCATENATE($R13,$S$13,AB$12))</f>
        <v/>
      </c>
      <c r="AC13" s="606" t="str">
        <f>IF($S13="","",IFERROR(VLOOKUP(AB13,'NANS Data'!$DL$2:$DM$51,2,FALSE),""))</f>
        <v/>
      </c>
      <c r="AD13" s="606" t="str">
        <f>IF($S13="","",CONCATENATE($R13,$S$13,AD$12))</f>
        <v/>
      </c>
      <c r="AE13" s="617" t="str">
        <f>IF($S13="","",IFERROR(VLOOKUP(AD13,'NANS Data'!$DL$2:$DM$51,2,FALSE),""))</f>
        <v/>
      </c>
    </row>
    <row r="14" spans="5:31" ht="22.5" customHeight="1" x14ac:dyDescent="0.25">
      <c r="E14" s="404"/>
      <c r="F14" s="518" t="s">
        <v>16</v>
      </c>
      <c r="G14" s="394"/>
      <c r="H14" s="395"/>
      <c r="I14" s="395"/>
      <c r="J14" s="395"/>
      <c r="K14" s="395"/>
      <c r="L14" s="395"/>
      <c r="M14" s="395"/>
      <c r="N14" s="396"/>
      <c r="O14" s="406"/>
      <c r="Q14" s="618" t="s">
        <v>16</v>
      </c>
      <c r="R14" s="608">
        <v>4</v>
      </c>
      <c r="S14" s="609"/>
      <c r="T14" s="607" t="str">
        <f>IF($S14="","",CONCATENATE($R14,$S$14,T$12))</f>
        <v/>
      </c>
      <c r="U14" s="610" t="str">
        <f>IF($S14="","",IFERROR(VLOOKUP(T14,'NANS Data'!$DN$2:$DO$51,2,FALSE),""))</f>
        <v/>
      </c>
      <c r="V14" s="610" t="str">
        <f>IF($S14="","",CONCATENATE($R14,$S$14,V$12))</f>
        <v/>
      </c>
      <c r="W14" s="610" t="str">
        <f>IF($S14="","",IFERROR(VLOOKUP(V14,'NANS Data'!$DN$2:$DO$51,2,FALSE),""))</f>
        <v/>
      </c>
      <c r="X14" s="610" t="str">
        <f>IF($S14="","",CONCATENATE($R14,$S$14,X$12))</f>
        <v/>
      </c>
      <c r="Y14" s="610" t="str">
        <f>IF($S14="","",IFERROR(VLOOKUP(X14,'NANS Data'!$DN$2:$DO$51,2,FALSE),""))</f>
        <v/>
      </c>
      <c r="Z14" s="610" t="str">
        <f>IF($S14="","",CONCATENATE($R14,$S$14,Z$12))</f>
        <v/>
      </c>
      <c r="AA14" s="610" t="str">
        <f>IF($S14="","",IFERROR(VLOOKUP(Z14,'NANS Data'!$DN$2:$DO$51,2,FALSE),""))</f>
        <v/>
      </c>
      <c r="AB14" s="610" t="str">
        <f>IF($S14="","",CONCATENATE($R14,$S$14,AB$12))</f>
        <v/>
      </c>
      <c r="AC14" s="610" t="str">
        <f>IF($S14="","",IFERROR(VLOOKUP(AB14,'NANS Data'!$DN$2:$DO$51,2,FALSE),""))</f>
        <v/>
      </c>
      <c r="AD14" s="610" t="str">
        <f>IF($S14="","",CONCATENATE($R14,$S$14,AD$12))</f>
        <v/>
      </c>
      <c r="AE14" s="619" t="str">
        <f>IF($S14="","",IFERROR(VLOOKUP(AD14,'NANS Data'!$DN$2:$DO$51,2,FALSE),""))</f>
        <v/>
      </c>
    </row>
    <row r="15" spans="5:31" ht="22.5" customHeight="1" x14ac:dyDescent="0.25">
      <c r="E15" s="404"/>
      <c r="F15" s="517" t="s">
        <v>394</v>
      </c>
      <c r="G15" s="391"/>
      <c r="H15" s="392"/>
      <c r="I15" s="392"/>
      <c r="J15" s="392"/>
      <c r="K15" s="392"/>
      <c r="L15" s="392"/>
      <c r="M15" s="392"/>
      <c r="N15" s="393"/>
      <c r="O15" s="406"/>
      <c r="Q15" s="616" t="s">
        <v>394</v>
      </c>
      <c r="R15" s="604">
        <v>7</v>
      </c>
      <c r="S15" s="605"/>
      <c r="T15" s="603" t="str">
        <f>IF($S15="","",CONCATENATE($R15,$S$15,T$12))</f>
        <v/>
      </c>
      <c r="U15" s="606" t="str">
        <f>IF($S15="","",IFERROR(VLOOKUP(T15,'NANS Data'!$DL$2:$DM$51,2,FALSE),""))</f>
        <v/>
      </c>
      <c r="V15" s="606" t="str">
        <f>IF($S15="","",CONCATENATE($R15,$S$15,V$12))</f>
        <v/>
      </c>
      <c r="W15" s="606" t="str">
        <f>IF($S15="","",IFERROR(VLOOKUP(V15,'NANS Data'!$DL$2:$DM$51,2,FALSE),""))</f>
        <v/>
      </c>
      <c r="X15" s="606" t="str">
        <f>IF($S15="","",CONCATENATE($R15,$S$15,X$12))</f>
        <v/>
      </c>
      <c r="Y15" s="606" t="str">
        <f>IF($S15="","",IFERROR(VLOOKUP(X15,'NANS Data'!$DL$2:$DM$51,2,FALSE),""))</f>
        <v/>
      </c>
      <c r="Z15" s="606" t="str">
        <f>IF($S15="","",CONCATENATE($R15,$S$15,Z$12))</f>
        <v/>
      </c>
      <c r="AA15" s="606" t="str">
        <f>IF($S15="","",IFERROR(VLOOKUP(Z15,'NANS Data'!$DL$2:$DM$51,2,FALSE),""))</f>
        <v/>
      </c>
      <c r="AB15" s="606" t="str">
        <f>IF($S15="","",CONCATENATE($R15,$S$15,AB$12))</f>
        <v/>
      </c>
      <c r="AC15" s="606" t="str">
        <f>IF($S15="","",IFERROR(VLOOKUP(AB15,'NANS Data'!$DL$2:$DM$51,2,FALSE),""))</f>
        <v/>
      </c>
      <c r="AD15" s="606" t="str">
        <f>IF($S15="","",CONCATENATE($R15,$S$15,AD$12))</f>
        <v/>
      </c>
      <c r="AE15" s="617" t="str">
        <f>IF($S15="","",IFERROR(VLOOKUP(AD15,'NANS Data'!$DL$2:$DM$51,2,FALSE),""))</f>
        <v/>
      </c>
    </row>
    <row r="16" spans="5:31" ht="22.5" customHeight="1" x14ac:dyDescent="0.25">
      <c r="E16" s="404"/>
      <c r="F16" s="518" t="s">
        <v>395</v>
      </c>
      <c r="G16" s="394"/>
      <c r="H16" s="395"/>
      <c r="I16" s="395"/>
      <c r="J16" s="395"/>
      <c r="K16" s="395"/>
      <c r="L16" s="395"/>
      <c r="M16" s="395"/>
      <c r="N16" s="396"/>
      <c r="O16" s="406"/>
      <c r="Q16" s="618" t="s">
        <v>395</v>
      </c>
      <c r="R16" s="608">
        <v>8</v>
      </c>
      <c r="S16" s="609"/>
      <c r="T16" s="607" t="str">
        <f>IF($S16="","",CONCATENATE($R16,$S$16,T$12))</f>
        <v/>
      </c>
      <c r="U16" s="610" t="str">
        <f>IF($S16="","",IFERROR(VLOOKUP(T16,'NANS Data'!$DN$2:$DO$51,2,FALSE),""))</f>
        <v/>
      </c>
      <c r="V16" s="610" t="str">
        <f>IF($S16="","",CONCATENATE($R16,$S$16,V$12))</f>
        <v/>
      </c>
      <c r="W16" s="610" t="str">
        <f>IF($S16="","",IFERROR(VLOOKUP(V16,'NANS Data'!$DN$2:$DO$51,2,FALSE),""))</f>
        <v/>
      </c>
      <c r="X16" s="610" t="str">
        <f>IF($S16="","",CONCATENATE($R16,$S$16,X$12))</f>
        <v/>
      </c>
      <c r="Y16" s="610" t="str">
        <f>IF($S16="","",IFERROR(VLOOKUP(X16,'NANS Data'!$DN$2:$DO$51,2,FALSE),""))</f>
        <v/>
      </c>
      <c r="Z16" s="610" t="str">
        <f>IF($S16="","",CONCATENATE($R16,$S$16,Z$12))</f>
        <v/>
      </c>
      <c r="AA16" s="610" t="str">
        <f>IF($S16="","",IFERROR(VLOOKUP(Z16,'NANS Data'!$DN$2:$DO$51,2,FALSE),""))</f>
        <v/>
      </c>
      <c r="AB16" s="610" t="str">
        <f>IF($S16="","",CONCATENATE($R16,$S$16,AB$12))</f>
        <v/>
      </c>
      <c r="AC16" s="610" t="str">
        <f>IF($S16="","",IFERROR(VLOOKUP(AB16,'NANS Data'!$DN$2:$DO$51,2,FALSE),""))</f>
        <v/>
      </c>
      <c r="AD16" s="610" t="str">
        <f>IF($S16="","",CONCATENATE($R16,$S$16,AD$12))</f>
        <v/>
      </c>
      <c r="AE16" s="619" t="str">
        <f>IF($S16="","",IFERROR(VLOOKUP(AD16,'NANS Data'!$DN$2:$DO$51,2,FALSE),""))</f>
        <v/>
      </c>
    </row>
    <row r="17" spans="5:31" ht="22.5" customHeight="1" x14ac:dyDescent="0.25">
      <c r="E17" s="404"/>
      <c r="F17" s="517" t="s">
        <v>396</v>
      </c>
      <c r="G17" s="391"/>
      <c r="H17" s="392"/>
      <c r="I17" s="392"/>
      <c r="J17" s="392"/>
      <c r="K17" s="392"/>
      <c r="L17" s="392"/>
      <c r="M17" s="392"/>
      <c r="N17" s="393"/>
      <c r="O17" s="406"/>
      <c r="Q17" s="616" t="s">
        <v>396</v>
      </c>
      <c r="R17" s="604">
        <v>11</v>
      </c>
      <c r="S17" s="605"/>
      <c r="T17" s="603" t="str">
        <f>IF($S17="","",CONCATENATE($R17,$S$17,T$12))</f>
        <v/>
      </c>
      <c r="U17" s="606" t="str">
        <f>IF($S17="","",IFERROR(VLOOKUP(T17,'NANS Data'!$DL$2:$DM$51,2,FALSE),""))</f>
        <v/>
      </c>
      <c r="V17" s="606" t="str">
        <f>IF($S17="","",CONCATENATE($R17,$S$17,V$12))</f>
        <v/>
      </c>
      <c r="W17" s="606" t="str">
        <f>IF($S17="","",IFERROR(VLOOKUP(V17,'NANS Data'!$DL$2:$DM$51,2,FALSE),""))</f>
        <v/>
      </c>
      <c r="X17" s="606" t="str">
        <f>IF($S17="","",CONCATENATE($R17,$S$17,X$12))</f>
        <v/>
      </c>
      <c r="Y17" s="606" t="str">
        <f>IF($S17="","",IFERROR(VLOOKUP(X17,'NANS Data'!$DL$2:$DM$51,2,FALSE),""))</f>
        <v/>
      </c>
      <c r="Z17" s="606" t="str">
        <f>IF($S17="","",CONCATENATE($R17,$S$17,Z$12))</f>
        <v/>
      </c>
      <c r="AA17" s="606" t="str">
        <f>IF($S17="","",IFERROR(VLOOKUP(Z17,'NANS Data'!$DL$2:$DM$51,2,FALSE),""))</f>
        <v/>
      </c>
      <c r="AB17" s="606" t="str">
        <f>IF($S17="","",CONCATENATE($R17,$S$17,AB$12))</f>
        <v/>
      </c>
      <c r="AC17" s="606" t="str">
        <f>IF($S17="","",IFERROR(VLOOKUP(AB17,'NANS Data'!$DL$2:$DM$51,2,FALSE),""))</f>
        <v/>
      </c>
      <c r="AD17" s="606" t="str">
        <f>IF($S17="","",CONCATENATE($R17,$S$17,AD$12))</f>
        <v/>
      </c>
      <c r="AE17" s="617" t="str">
        <f>IF($S17="","",IFERROR(VLOOKUP(AD17,'NANS Data'!$DL$2:$DM$51,2,FALSE),""))</f>
        <v/>
      </c>
    </row>
    <row r="18" spans="5:31" ht="22.5" customHeight="1" x14ac:dyDescent="0.25">
      <c r="E18" s="404"/>
      <c r="F18" s="518" t="s">
        <v>17</v>
      </c>
      <c r="G18" s="394"/>
      <c r="H18" s="395"/>
      <c r="I18" s="395"/>
      <c r="J18" s="395"/>
      <c r="K18" s="395"/>
      <c r="L18" s="395"/>
      <c r="M18" s="395"/>
      <c r="N18" s="396"/>
      <c r="O18" s="406"/>
      <c r="Q18" s="618" t="s">
        <v>17</v>
      </c>
      <c r="R18" s="608">
        <v>12</v>
      </c>
      <c r="S18" s="609"/>
      <c r="T18" s="607" t="str">
        <f>IF($S18="","",CONCATENATE($R18,$S$18,T$12))</f>
        <v/>
      </c>
      <c r="U18" s="610" t="str">
        <f>IF($S18="","",IFERROR(VLOOKUP(T18,'NANS Data'!$DN$2:$DO$51,2,FALSE),""))</f>
        <v/>
      </c>
      <c r="V18" s="610" t="str">
        <f>IF($S18="","",CONCATENATE($R18,$S$18,V$12))</f>
        <v/>
      </c>
      <c r="W18" s="610" t="str">
        <f>IF($S18="","",IFERROR(VLOOKUP(V18,'NANS Data'!$DN$2:$DO$51,2,FALSE),""))</f>
        <v/>
      </c>
      <c r="X18" s="610" t="str">
        <f>IF($S18="","",CONCATENATE($R18,$S$18,X$12))</f>
        <v/>
      </c>
      <c r="Y18" s="610" t="str">
        <f>IF($S18="","",IFERROR(VLOOKUP(X18,'NANS Data'!$DN$2:$DO$51,2,FALSE),""))</f>
        <v/>
      </c>
      <c r="Z18" s="610" t="str">
        <f>IF($S18="","",CONCATENATE($R18,$S$18,Z$12))</f>
        <v/>
      </c>
      <c r="AA18" s="610" t="str">
        <f>IF($S18="","",IFERROR(VLOOKUP(Z18,'NANS Data'!$DN$2:$DO$51,2,FALSE),""))</f>
        <v/>
      </c>
      <c r="AB18" s="610" t="str">
        <f>IF($S18="","",CONCATENATE($R18,$S$18,AB$12))</f>
        <v/>
      </c>
      <c r="AC18" s="610" t="str">
        <f>IF($S18="","",IFERROR(VLOOKUP(AB18,'NANS Data'!$DN$2:$DO$51,2,FALSE),""))</f>
        <v/>
      </c>
      <c r="AD18" s="610" t="str">
        <f>IF($S18="","",CONCATENATE($R18,$S$18,AD$12))</f>
        <v/>
      </c>
      <c r="AE18" s="619" t="str">
        <f>IF($S18="","",IFERROR(VLOOKUP(AD18,'NANS Data'!$DN$2:$DO$51,2,FALSE),""))</f>
        <v/>
      </c>
    </row>
    <row r="19" spans="5:31" ht="22.5" customHeight="1" x14ac:dyDescent="0.25">
      <c r="E19" s="404"/>
      <c r="F19" s="517" t="s">
        <v>529</v>
      </c>
      <c r="G19" s="391"/>
      <c r="H19" s="392"/>
      <c r="I19" s="392"/>
      <c r="J19" s="392"/>
      <c r="K19" s="392"/>
      <c r="L19" s="392"/>
      <c r="M19" s="392"/>
      <c r="N19" s="393"/>
      <c r="O19" s="406"/>
      <c r="Q19" s="616" t="s">
        <v>20</v>
      </c>
      <c r="R19" s="604">
        <v>15</v>
      </c>
      <c r="S19" s="605"/>
      <c r="T19" s="603" t="str">
        <f>IF($S19="","",CONCATENATE($R19,$S$19,T$12))</f>
        <v/>
      </c>
      <c r="U19" s="606" t="str">
        <f>IF($S19="","",IFERROR(VLOOKUP(T19,'NANS Data'!$DL$2:$DM$51,2,FALSE),""))</f>
        <v/>
      </c>
      <c r="V19" s="606" t="str">
        <f>IF($S19="","",CONCATENATE($R19,$S$19,V$12))</f>
        <v/>
      </c>
      <c r="W19" s="606" t="str">
        <f>IF($S19="","",IFERROR(VLOOKUP(V19,'NANS Data'!$DL$2:$DM$51,2,FALSE),""))</f>
        <v/>
      </c>
      <c r="X19" s="606" t="str">
        <f>IF($S19="","",CONCATENATE($R19,$S$19,X$12))</f>
        <v/>
      </c>
      <c r="Y19" s="606" t="str">
        <f>IF($S19="","",IFERROR(VLOOKUP(X19,'NANS Data'!$DL$2:$DM$51,2,FALSE),""))</f>
        <v/>
      </c>
      <c r="Z19" s="606" t="str">
        <f>IF($S19="","",CONCATENATE($R19,$S$19,Z$12))</f>
        <v/>
      </c>
      <c r="AA19" s="606" t="str">
        <f>IF($S19="","",IFERROR(VLOOKUP(Z19,'NANS Data'!$DL$2:$DM$51,2,FALSE),""))</f>
        <v/>
      </c>
      <c r="AB19" s="606" t="str">
        <f>IF($S19="","",CONCATENATE($R19,$S$19,AB$12))</f>
        <v/>
      </c>
      <c r="AC19" s="606" t="str">
        <f>IF($S19="","",IFERROR(VLOOKUP(AB19,'NANS Data'!$DL$2:$DM$51,2,FALSE),""))</f>
        <v/>
      </c>
      <c r="AD19" s="606" t="str">
        <f>IF($S19="","",CONCATENATE($R19,$S$19,AD$12))</f>
        <v/>
      </c>
      <c r="AE19" s="617" t="str">
        <f>IF($S19="","",IFERROR(VLOOKUP(AD19,'NANS Data'!$DL$2:$DM$51,2,FALSE),""))</f>
        <v/>
      </c>
    </row>
    <row r="20" spans="5:31" ht="22.5" customHeight="1" thickBot="1" x14ac:dyDescent="0.3">
      <c r="E20" s="404"/>
      <c r="F20" s="519" t="s">
        <v>397</v>
      </c>
      <c r="G20" s="397"/>
      <c r="H20" s="398"/>
      <c r="I20" s="398"/>
      <c r="J20" s="398"/>
      <c r="K20" s="398"/>
      <c r="L20" s="398"/>
      <c r="M20" s="398"/>
      <c r="N20" s="399"/>
      <c r="O20" s="406"/>
      <c r="Q20" s="620" t="s">
        <v>397</v>
      </c>
      <c r="R20" s="621">
        <v>16</v>
      </c>
      <c r="S20" s="622"/>
      <c r="T20" s="623" t="str">
        <f>IF($S20="","",CONCATENATE($R20,$S$20,T$12))</f>
        <v/>
      </c>
      <c r="U20" s="624" t="str">
        <f>IF($S20="","",IFERROR(VLOOKUP(T20,'NANS Data'!$DN$2:$DO$51,2,FALSE),""))</f>
        <v/>
      </c>
      <c r="V20" s="624" t="str">
        <f>IF($S20="","",CONCATENATE($R20,$S$20,V$12))</f>
        <v/>
      </c>
      <c r="W20" s="624" t="str">
        <f>IF($S20="","",IFERROR(VLOOKUP(V20,'NANS Data'!$DN$2:$DO$51,2,FALSE),""))</f>
        <v/>
      </c>
      <c r="X20" s="624" t="str">
        <f>IF($S20="","",CONCATENATE($R20,$S$20,X$12))</f>
        <v/>
      </c>
      <c r="Y20" s="624" t="str">
        <f>IF($S20="","",IFERROR(VLOOKUP(X20,'NANS Data'!$DN$2:$DO$51,2,FALSE),""))</f>
        <v/>
      </c>
      <c r="Z20" s="624" t="str">
        <f>IF($S20="","",CONCATENATE($R20,$S$20,Z$12))</f>
        <v/>
      </c>
      <c r="AA20" s="624" t="str">
        <f>IF($S20="","",IFERROR(VLOOKUP(Z20,'NANS Data'!$DN$2:$DO$51,2,FALSE),""))</f>
        <v/>
      </c>
      <c r="AB20" s="624" t="str">
        <f>IF($S20="","",CONCATENATE($R20,$S$20,AB$12))</f>
        <v/>
      </c>
      <c r="AC20" s="624" t="str">
        <f>IF($S20="","",IFERROR(VLOOKUP(AB20,'NANS Data'!$DN$2:$DO$51,2,FALSE),""))</f>
        <v/>
      </c>
      <c r="AD20" s="624" t="str">
        <f>IF($S20="","",CONCATENATE($R20,$S$20,AD$12))</f>
        <v/>
      </c>
      <c r="AE20" s="625" t="str">
        <f>IF($S20="","",IFERROR(VLOOKUP(AD20,'NANS Data'!$DN$2:$DO$51,2,FALSE),""))</f>
        <v/>
      </c>
    </row>
    <row r="21" spans="5:31" ht="4.5" customHeight="1" x14ac:dyDescent="0.25">
      <c r="E21" s="404"/>
      <c r="F21" s="405"/>
      <c r="G21" s="410"/>
      <c r="H21" s="410"/>
      <c r="I21" s="410"/>
      <c r="J21" s="410"/>
      <c r="K21" s="410"/>
      <c r="L21" s="410"/>
      <c r="M21" s="410"/>
      <c r="N21" s="410"/>
      <c r="O21" s="406"/>
    </row>
    <row r="22" spans="5:31" ht="18.899999999999999" customHeight="1" x14ac:dyDescent="0.25">
      <c r="E22" s="404"/>
      <c r="F22" s="405"/>
      <c r="G22" s="411" t="s">
        <v>528</v>
      </c>
      <c r="H22" s="411" t="s">
        <v>530</v>
      </c>
      <c r="I22" s="412" t="s">
        <v>533</v>
      </c>
      <c r="J22" s="413"/>
      <c r="K22" s="413" t="s">
        <v>559</v>
      </c>
      <c r="L22" s="412" t="s">
        <v>562</v>
      </c>
      <c r="M22" s="414"/>
      <c r="N22" s="410"/>
      <c r="O22" s="406"/>
    </row>
    <row r="23" spans="5:31" ht="18.899999999999999" customHeight="1" x14ac:dyDescent="0.25">
      <c r="E23" s="404"/>
      <c r="F23" s="405"/>
      <c r="G23" s="411" t="s">
        <v>534</v>
      </c>
      <c r="H23" s="411" t="s">
        <v>535</v>
      </c>
      <c r="I23" s="412" t="s">
        <v>536</v>
      </c>
      <c r="J23" s="415"/>
      <c r="K23" s="413" t="s">
        <v>560</v>
      </c>
      <c r="L23" s="412" t="s">
        <v>561</v>
      </c>
      <c r="M23" s="414"/>
      <c r="N23" s="410"/>
      <c r="O23" s="406"/>
    </row>
    <row r="24" spans="5:31" ht="18.899999999999999" customHeight="1" x14ac:dyDescent="0.25">
      <c r="E24" s="404"/>
      <c r="F24" s="405"/>
      <c r="G24" s="411" t="s">
        <v>537</v>
      </c>
      <c r="H24" s="411" t="s">
        <v>531</v>
      </c>
      <c r="I24" s="412" t="s">
        <v>532</v>
      </c>
      <c r="J24" s="415"/>
      <c r="K24" s="413"/>
      <c r="L24" s="413"/>
      <c r="M24" s="414"/>
      <c r="N24" s="410"/>
      <c r="O24" s="406"/>
    </row>
    <row r="25" spans="5:31" ht="18.899999999999999" customHeight="1" thickBot="1" x14ac:dyDescent="0.3">
      <c r="E25" s="416"/>
      <c r="F25" s="417"/>
      <c r="G25" s="418"/>
      <c r="H25" s="553" t="s">
        <v>645</v>
      </c>
      <c r="I25" s="553"/>
      <c r="J25" s="418"/>
      <c r="K25" s="418"/>
      <c r="L25" s="418"/>
      <c r="M25" s="419"/>
      <c r="N25" s="420"/>
      <c r="O25" s="421"/>
    </row>
    <row r="26" spans="5:31" ht="14.15" x14ac:dyDescent="0.25">
      <c r="G26" s="422"/>
      <c r="H26" s="422"/>
      <c r="I26" s="422"/>
      <c r="J26" s="422"/>
      <c r="K26" s="422"/>
      <c r="L26" s="422"/>
      <c r="M26" s="422"/>
      <c r="N26" s="407"/>
    </row>
    <row r="27" spans="5:31" ht="14.15" hidden="1" x14ac:dyDescent="0.25">
      <c r="F27" s="524"/>
      <c r="G27" s="423"/>
      <c r="H27" s="423"/>
      <c r="I27" s="423"/>
      <c r="J27" s="423"/>
      <c r="K27" s="423"/>
      <c r="L27" s="423"/>
      <c r="M27" s="423"/>
      <c r="N27" s="423"/>
    </row>
    <row r="28" spans="5:31" ht="16.75" hidden="1" x14ac:dyDescent="0.25">
      <c r="F28" s="525"/>
      <c r="G28" s="424"/>
      <c r="H28" s="424"/>
      <c r="I28" s="424"/>
      <c r="J28" s="424"/>
      <c r="K28" s="424"/>
      <c r="L28" s="424"/>
      <c r="M28" s="424"/>
      <c r="N28" s="424"/>
    </row>
    <row r="29" spans="5:31" ht="16.75" hidden="1" x14ac:dyDescent="0.25">
      <c r="E29" s="425">
        <v>1</v>
      </c>
      <c r="F29" s="400" t="s">
        <v>541</v>
      </c>
      <c r="G29" s="400" t="str">
        <f t="shared" ref="G29:G35" si="0">IF(G13="","",G13)</f>
        <v/>
      </c>
      <c r="H29" s="526">
        <v>1</v>
      </c>
      <c r="I29" s="526" t="s">
        <v>13</v>
      </c>
      <c r="L29" s="424"/>
      <c r="M29" s="424"/>
      <c r="N29" s="424"/>
    </row>
    <row r="30" spans="5:31" ht="16.75" hidden="1" x14ac:dyDescent="0.25">
      <c r="E30" s="426">
        <v>2</v>
      </c>
      <c r="F30" s="527" t="s">
        <v>542</v>
      </c>
      <c r="G30" s="400" t="str">
        <f t="shared" si="0"/>
        <v/>
      </c>
      <c r="H30" s="526">
        <v>2</v>
      </c>
      <c r="I30" s="526" t="s">
        <v>16</v>
      </c>
      <c r="L30" s="424"/>
      <c r="M30" s="424"/>
      <c r="N30" s="424"/>
    </row>
    <row r="31" spans="5:31" ht="16.75" hidden="1" x14ac:dyDescent="0.25">
      <c r="E31" s="426">
        <v>3</v>
      </c>
      <c r="F31" s="527" t="s">
        <v>543</v>
      </c>
      <c r="G31" s="400" t="str">
        <f t="shared" si="0"/>
        <v/>
      </c>
      <c r="H31" s="526">
        <v>7</v>
      </c>
      <c r="I31" s="526" t="s">
        <v>394</v>
      </c>
      <c r="L31" s="424"/>
      <c r="M31" s="424"/>
      <c r="N31" s="424"/>
    </row>
    <row r="32" spans="5:31" ht="16.75" hidden="1" x14ac:dyDescent="0.25">
      <c r="E32" s="426">
        <v>4</v>
      </c>
      <c r="F32" s="527" t="s">
        <v>544</v>
      </c>
      <c r="G32" s="400" t="str">
        <f t="shared" si="0"/>
        <v/>
      </c>
      <c r="H32" s="526">
        <v>8</v>
      </c>
      <c r="I32" s="526" t="s">
        <v>395</v>
      </c>
      <c r="L32" s="424"/>
      <c r="M32" s="424"/>
      <c r="N32" s="424"/>
    </row>
    <row r="33" spans="5:14" ht="16.75" hidden="1" x14ac:dyDescent="0.25">
      <c r="E33" s="426">
        <v>5</v>
      </c>
      <c r="F33" s="527" t="s">
        <v>545</v>
      </c>
      <c r="G33" s="400" t="str">
        <f t="shared" si="0"/>
        <v/>
      </c>
      <c r="H33" s="526">
        <v>10</v>
      </c>
      <c r="I33" s="526" t="s">
        <v>396</v>
      </c>
      <c r="J33" s="424"/>
      <c r="K33" s="424"/>
      <c r="L33" s="424"/>
      <c r="M33" s="424"/>
      <c r="N33" s="424"/>
    </row>
    <row r="34" spans="5:14" ht="16.75" hidden="1" x14ac:dyDescent="0.25">
      <c r="E34" s="426">
        <v>6</v>
      </c>
      <c r="F34" s="527" t="s">
        <v>546</v>
      </c>
      <c r="G34" s="400" t="str">
        <f t="shared" si="0"/>
        <v/>
      </c>
      <c r="H34" s="526">
        <v>11</v>
      </c>
      <c r="I34" s="526" t="s">
        <v>17</v>
      </c>
      <c r="J34" s="424"/>
      <c r="K34" s="424"/>
      <c r="L34" s="424"/>
      <c r="M34" s="424"/>
      <c r="N34" s="424"/>
    </row>
    <row r="35" spans="5:14" ht="16.75" hidden="1" x14ac:dyDescent="0.25">
      <c r="E35" s="426">
        <v>7</v>
      </c>
      <c r="F35" s="527" t="s">
        <v>547</v>
      </c>
      <c r="G35" s="400" t="str">
        <f t="shared" si="0"/>
        <v/>
      </c>
      <c r="H35" s="526">
        <v>14</v>
      </c>
      <c r="I35" s="526" t="s">
        <v>20</v>
      </c>
      <c r="J35" s="424"/>
      <c r="K35" s="424"/>
      <c r="L35" s="424"/>
      <c r="M35" s="424"/>
      <c r="N35" s="424"/>
    </row>
    <row r="36" spans="5:14" ht="16.75" hidden="1" x14ac:dyDescent="0.25">
      <c r="E36" s="426">
        <v>8</v>
      </c>
      <c r="F36" s="527" t="s">
        <v>548</v>
      </c>
      <c r="G36" s="400" t="str">
        <f t="shared" ref="G36" si="1">IF(G20="","",G20)</f>
        <v/>
      </c>
      <c r="H36" s="526">
        <v>15</v>
      </c>
      <c r="I36" s="526" t="s">
        <v>397</v>
      </c>
    </row>
    <row r="37" spans="5:14" hidden="1" x14ac:dyDescent="0.25">
      <c r="E37" s="425">
        <v>1</v>
      </c>
      <c r="F37" s="400" t="s">
        <v>471</v>
      </c>
      <c r="G37" s="400" t="str">
        <f t="shared" ref="G37:G44" si="2">IF(H13="","",H13)</f>
        <v/>
      </c>
    </row>
    <row r="38" spans="5:14" hidden="1" x14ac:dyDescent="0.25">
      <c r="E38" s="425">
        <v>2</v>
      </c>
      <c r="F38" s="400" t="s">
        <v>472</v>
      </c>
      <c r="G38" s="400" t="str">
        <f t="shared" si="2"/>
        <v/>
      </c>
    </row>
    <row r="39" spans="5:14" hidden="1" x14ac:dyDescent="0.25">
      <c r="E39" s="425">
        <v>3</v>
      </c>
      <c r="F39" s="400" t="s">
        <v>473</v>
      </c>
      <c r="G39" s="400" t="str">
        <f t="shared" si="2"/>
        <v/>
      </c>
    </row>
    <row r="40" spans="5:14" hidden="1" x14ac:dyDescent="0.25">
      <c r="E40" s="425">
        <v>4</v>
      </c>
      <c r="F40" s="400" t="s">
        <v>474</v>
      </c>
      <c r="G40" s="400" t="str">
        <f t="shared" si="2"/>
        <v/>
      </c>
    </row>
    <row r="41" spans="5:14" hidden="1" x14ac:dyDescent="0.25">
      <c r="E41" s="425">
        <v>5</v>
      </c>
      <c r="F41" s="400" t="s">
        <v>475</v>
      </c>
      <c r="G41" s="400" t="str">
        <f t="shared" si="2"/>
        <v/>
      </c>
    </row>
    <row r="42" spans="5:14" hidden="1" x14ac:dyDescent="0.25">
      <c r="E42" s="425">
        <v>6</v>
      </c>
      <c r="F42" s="400" t="s">
        <v>476</v>
      </c>
      <c r="G42" s="400" t="str">
        <f t="shared" si="2"/>
        <v/>
      </c>
    </row>
    <row r="43" spans="5:14" hidden="1" x14ac:dyDescent="0.25">
      <c r="E43" s="425">
        <v>7</v>
      </c>
      <c r="F43" s="400" t="s">
        <v>477</v>
      </c>
      <c r="G43" s="400" t="str">
        <f t="shared" si="2"/>
        <v/>
      </c>
    </row>
    <row r="44" spans="5:14" hidden="1" x14ac:dyDescent="0.25">
      <c r="E44" s="425">
        <v>8</v>
      </c>
      <c r="F44" s="400" t="s">
        <v>478</v>
      </c>
      <c r="G44" s="400" t="str">
        <f t="shared" si="2"/>
        <v/>
      </c>
    </row>
    <row r="45" spans="5:14" hidden="1" x14ac:dyDescent="0.25">
      <c r="E45" s="425">
        <v>1</v>
      </c>
      <c r="F45" s="400" t="s">
        <v>479</v>
      </c>
      <c r="G45" s="400" t="str">
        <f t="shared" ref="G45:G52" si="3">IF(I13="","",I13)</f>
        <v/>
      </c>
    </row>
    <row r="46" spans="5:14" hidden="1" x14ac:dyDescent="0.25">
      <c r="E46" s="425">
        <v>2</v>
      </c>
      <c r="F46" s="400" t="s">
        <v>480</v>
      </c>
      <c r="G46" s="400" t="str">
        <f t="shared" si="3"/>
        <v/>
      </c>
    </row>
    <row r="47" spans="5:14" hidden="1" x14ac:dyDescent="0.25">
      <c r="E47" s="425">
        <v>3</v>
      </c>
      <c r="F47" s="400" t="s">
        <v>481</v>
      </c>
      <c r="G47" s="400" t="str">
        <f t="shared" si="3"/>
        <v/>
      </c>
    </row>
    <row r="48" spans="5:14" hidden="1" x14ac:dyDescent="0.25">
      <c r="E48" s="425">
        <v>4</v>
      </c>
      <c r="F48" s="400" t="s">
        <v>482</v>
      </c>
      <c r="G48" s="400" t="str">
        <f t="shared" si="3"/>
        <v/>
      </c>
    </row>
    <row r="49" spans="5:7" hidden="1" x14ac:dyDescent="0.25">
      <c r="E49" s="425">
        <v>5</v>
      </c>
      <c r="F49" s="400" t="s">
        <v>483</v>
      </c>
      <c r="G49" s="400" t="str">
        <f t="shared" si="3"/>
        <v/>
      </c>
    </row>
    <row r="50" spans="5:7" hidden="1" x14ac:dyDescent="0.25">
      <c r="E50" s="425">
        <v>6</v>
      </c>
      <c r="F50" s="400" t="s">
        <v>484</v>
      </c>
      <c r="G50" s="400" t="str">
        <f t="shared" si="3"/>
        <v/>
      </c>
    </row>
    <row r="51" spans="5:7" hidden="1" x14ac:dyDescent="0.25">
      <c r="E51" s="425">
        <v>7</v>
      </c>
      <c r="F51" s="400" t="s">
        <v>485</v>
      </c>
      <c r="G51" s="400" t="str">
        <f t="shared" si="3"/>
        <v/>
      </c>
    </row>
    <row r="52" spans="5:7" hidden="1" x14ac:dyDescent="0.25">
      <c r="E52" s="425">
        <v>8</v>
      </c>
      <c r="F52" s="400" t="s">
        <v>486</v>
      </c>
      <c r="G52" s="400" t="str">
        <f t="shared" si="3"/>
        <v/>
      </c>
    </row>
    <row r="53" spans="5:7" hidden="1" x14ac:dyDescent="0.25">
      <c r="E53" s="425">
        <v>1</v>
      </c>
      <c r="F53" s="400" t="s">
        <v>487</v>
      </c>
      <c r="G53" s="400" t="str">
        <f t="shared" ref="G53:G60" si="4">IF(J13="","",J13)</f>
        <v/>
      </c>
    </row>
    <row r="54" spans="5:7" hidden="1" x14ac:dyDescent="0.25">
      <c r="E54" s="425">
        <v>2</v>
      </c>
      <c r="F54" s="400" t="s">
        <v>488</v>
      </c>
      <c r="G54" s="400" t="str">
        <f t="shared" si="4"/>
        <v/>
      </c>
    </row>
    <row r="55" spans="5:7" hidden="1" x14ac:dyDescent="0.25">
      <c r="E55" s="425">
        <v>3</v>
      </c>
      <c r="F55" s="400" t="s">
        <v>489</v>
      </c>
      <c r="G55" s="400" t="str">
        <f t="shared" si="4"/>
        <v/>
      </c>
    </row>
    <row r="56" spans="5:7" hidden="1" x14ac:dyDescent="0.25">
      <c r="E56" s="425">
        <v>4</v>
      </c>
      <c r="F56" s="400" t="s">
        <v>490</v>
      </c>
      <c r="G56" s="400" t="str">
        <f t="shared" si="4"/>
        <v/>
      </c>
    </row>
    <row r="57" spans="5:7" hidden="1" x14ac:dyDescent="0.25">
      <c r="E57" s="425">
        <v>5</v>
      </c>
      <c r="F57" s="400" t="s">
        <v>491</v>
      </c>
      <c r="G57" s="400" t="str">
        <f t="shared" si="4"/>
        <v/>
      </c>
    </row>
    <row r="58" spans="5:7" hidden="1" x14ac:dyDescent="0.25">
      <c r="E58" s="425">
        <v>6</v>
      </c>
      <c r="F58" s="400" t="s">
        <v>492</v>
      </c>
      <c r="G58" s="400" t="str">
        <f t="shared" si="4"/>
        <v/>
      </c>
    </row>
    <row r="59" spans="5:7" hidden="1" x14ac:dyDescent="0.25">
      <c r="E59" s="425">
        <v>7</v>
      </c>
      <c r="F59" s="400" t="s">
        <v>493</v>
      </c>
      <c r="G59" s="400" t="str">
        <f t="shared" si="4"/>
        <v/>
      </c>
    </row>
    <row r="60" spans="5:7" hidden="1" x14ac:dyDescent="0.25">
      <c r="E60" s="425">
        <v>8</v>
      </c>
      <c r="F60" s="400" t="s">
        <v>494</v>
      </c>
      <c r="G60" s="400" t="str">
        <f t="shared" si="4"/>
        <v/>
      </c>
    </row>
    <row r="61" spans="5:7" hidden="1" x14ac:dyDescent="0.25">
      <c r="E61" s="425">
        <v>1</v>
      </c>
      <c r="F61" s="400" t="s">
        <v>495</v>
      </c>
      <c r="G61" s="400" t="str">
        <f t="shared" ref="G61:G68" si="5">IF(K13="","",K13)</f>
        <v/>
      </c>
    </row>
    <row r="62" spans="5:7" hidden="1" x14ac:dyDescent="0.25">
      <c r="E62" s="425">
        <v>2</v>
      </c>
      <c r="F62" s="400" t="s">
        <v>496</v>
      </c>
      <c r="G62" s="400" t="str">
        <f t="shared" si="5"/>
        <v/>
      </c>
    </row>
    <row r="63" spans="5:7" hidden="1" x14ac:dyDescent="0.25">
      <c r="E63" s="425">
        <v>3</v>
      </c>
      <c r="F63" s="400" t="s">
        <v>497</v>
      </c>
      <c r="G63" s="400" t="str">
        <f t="shared" si="5"/>
        <v/>
      </c>
    </row>
    <row r="64" spans="5:7" hidden="1" x14ac:dyDescent="0.25">
      <c r="E64" s="425">
        <v>4</v>
      </c>
      <c r="F64" s="400" t="s">
        <v>498</v>
      </c>
      <c r="G64" s="400" t="str">
        <f t="shared" si="5"/>
        <v/>
      </c>
    </row>
    <row r="65" spans="5:7" hidden="1" x14ac:dyDescent="0.25">
      <c r="E65" s="425">
        <v>5</v>
      </c>
      <c r="F65" s="400" t="s">
        <v>499</v>
      </c>
      <c r="G65" s="400" t="str">
        <f t="shared" si="5"/>
        <v/>
      </c>
    </row>
    <row r="66" spans="5:7" hidden="1" x14ac:dyDescent="0.25">
      <c r="E66" s="425">
        <v>6</v>
      </c>
      <c r="F66" s="400" t="s">
        <v>500</v>
      </c>
      <c r="G66" s="400" t="str">
        <f t="shared" si="5"/>
        <v/>
      </c>
    </row>
    <row r="67" spans="5:7" hidden="1" x14ac:dyDescent="0.25">
      <c r="E67" s="425">
        <v>7</v>
      </c>
      <c r="F67" s="400" t="s">
        <v>501</v>
      </c>
      <c r="G67" s="400" t="str">
        <f t="shared" si="5"/>
        <v/>
      </c>
    </row>
    <row r="68" spans="5:7" hidden="1" x14ac:dyDescent="0.25">
      <c r="E68" s="425">
        <v>8</v>
      </c>
      <c r="F68" s="400" t="s">
        <v>502</v>
      </c>
      <c r="G68" s="400" t="str">
        <f t="shared" si="5"/>
        <v/>
      </c>
    </row>
    <row r="69" spans="5:7" hidden="1" x14ac:dyDescent="0.25">
      <c r="E69" s="425">
        <v>1</v>
      </c>
      <c r="F69" s="400" t="s">
        <v>503</v>
      </c>
      <c r="G69" s="400" t="str">
        <f t="shared" ref="G69:G76" si="6">IF(L13="","",L13)</f>
        <v/>
      </c>
    </row>
    <row r="70" spans="5:7" hidden="1" x14ac:dyDescent="0.25">
      <c r="E70" s="425">
        <v>2</v>
      </c>
      <c r="F70" s="400" t="s">
        <v>504</v>
      </c>
      <c r="G70" s="400" t="str">
        <f t="shared" si="6"/>
        <v/>
      </c>
    </row>
    <row r="71" spans="5:7" hidden="1" x14ac:dyDescent="0.25">
      <c r="E71" s="425">
        <v>3</v>
      </c>
      <c r="F71" s="400" t="s">
        <v>505</v>
      </c>
      <c r="G71" s="400" t="str">
        <f t="shared" si="6"/>
        <v/>
      </c>
    </row>
    <row r="72" spans="5:7" hidden="1" x14ac:dyDescent="0.25">
      <c r="E72" s="425">
        <v>4</v>
      </c>
      <c r="F72" s="400" t="s">
        <v>506</v>
      </c>
      <c r="G72" s="400" t="str">
        <f t="shared" si="6"/>
        <v/>
      </c>
    </row>
    <row r="73" spans="5:7" hidden="1" x14ac:dyDescent="0.25">
      <c r="E73" s="425">
        <v>5</v>
      </c>
      <c r="F73" s="400" t="s">
        <v>507</v>
      </c>
      <c r="G73" s="400" t="str">
        <f t="shared" si="6"/>
        <v/>
      </c>
    </row>
    <row r="74" spans="5:7" hidden="1" x14ac:dyDescent="0.25">
      <c r="E74" s="425">
        <v>6</v>
      </c>
      <c r="F74" s="400" t="s">
        <v>508</v>
      </c>
      <c r="G74" s="400" t="str">
        <f t="shared" si="6"/>
        <v/>
      </c>
    </row>
    <row r="75" spans="5:7" hidden="1" x14ac:dyDescent="0.25">
      <c r="E75" s="425">
        <v>7</v>
      </c>
      <c r="F75" s="400" t="s">
        <v>509</v>
      </c>
      <c r="G75" s="400" t="str">
        <f t="shared" si="6"/>
        <v/>
      </c>
    </row>
    <row r="76" spans="5:7" hidden="1" x14ac:dyDescent="0.25">
      <c r="E76" s="425">
        <v>8</v>
      </c>
      <c r="F76" s="400" t="s">
        <v>510</v>
      </c>
      <c r="G76" s="400" t="str">
        <f t="shared" si="6"/>
        <v/>
      </c>
    </row>
    <row r="77" spans="5:7" hidden="1" x14ac:dyDescent="0.25">
      <c r="E77" s="425">
        <v>1</v>
      </c>
      <c r="F77" s="400" t="s">
        <v>511</v>
      </c>
      <c r="G77" s="400" t="str">
        <f t="shared" ref="G77:G84" si="7">IF(M13="","",M13)</f>
        <v/>
      </c>
    </row>
    <row r="78" spans="5:7" hidden="1" x14ac:dyDescent="0.25">
      <c r="E78" s="425">
        <v>2</v>
      </c>
      <c r="F78" s="400" t="s">
        <v>512</v>
      </c>
      <c r="G78" s="400" t="str">
        <f t="shared" si="7"/>
        <v/>
      </c>
    </row>
    <row r="79" spans="5:7" hidden="1" x14ac:dyDescent="0.25">
      <c r="E79" s="425">
        <v>3</v>
      </c>
      <c r="F79" s="400" t="s">
        <v>513</v>
      </c>
      <c r="G79" s="400" t="str">
        <f t="shared" si="7"/>
        <v/>
      </c>
    </row>
    <row r="80" spans="5:7" hidden="1" x14ac:dyDescent="0.25">
      <c r="E80" s="425">
        <v>4</v>
      </c>
      <c r="F80" s="400" t="s">
        <v>514</v>
      </c>
      <c r="G80" s="400" t="str">
        <f t="shared" si="7"/>
        <v/>
      </c>
    </row>
    <row r="81" spans="5:7" hidden="1" x14ac:dyDescent="0.25">
      <c r="E81" s="425">
        <v>5</v>
      </c>
      <c r="F81" s="400" t="s">
        <v>515</v>
      </c>
      <c r="G81" s="400" t="str">
        <f t="shared" si="7"/>
        <v/>
      </c>
    </row>
    <row r="82" spans="5:7" hidden="1" x14ac:dyDescent="0.25">
      <c r="E82" s="425">
        <v>6</v>
      </c>
      <c r="F82" s="400" t="s">
        <v>516</v>
      </c>
      <c r="G82" s="400" t="str">
        <f t="shared" si="7"/>
        <v/>
      </c>
    </row>
    <row r="83" spans="5:7" hidden="1" x14ac:dyDescent="0.25">
      <c r="E83" s="425">
        <v>7</v>
      </c>
      <c r="F83" s="400" t="s">
        <v>517</v>
      </c>
      <c r="G83" s="400" t="str">
        <f t="shared" si="7"/>
        <v/>
      </c>
    </row>
    <row r="84" spans="5:7" hidden="1" x14ac:dyDescent="0.25">
      <c r="E84" s="425">
        <v>8</v>
      </c>
      <c r="F84" s="400" t="s">
        <v>518</v>
      </c>
      <c r="G84" s="400" t="str">
        <f t="shared" si="7"/>
        <v/>
      </c>
    </row>
    <row r="85" spans="5:7" hidden="1" x14ac:dyDescent="0.25">
      <c r="E85" s="425">
        <v>1</v>
      </c>
      <c r="F85" s="400" t="s">
        <v>519</v>
      </c>
      <c r="G85" s="400" t="str">
        <f>IF(N13="","",N13)</f>
        <v/>
      </c>
    </row>
    <row r="86" spans="5:7" hidden="1" x14ac:dyDescent="0.25">
      <c r="E86" s="425">
        <v>2</v>
      </c>
      <c r="F86" s="400" t="s">
        <v>520</v>
      </c>
      <c r="G86" s="400" t="str">
        <f t="shared" ref="G86:G92" si="8">IF(N14="","",N14)</f>
        <v/>
      </c>
    </row>
    <row r="87" spans="5:7" hidden="1" x14ac:dyDescent="0.25">
      <c r="E87" s="425">
        <v>3</v>
      </c>
      <c r="F87" s="400" t="s">
        <v>521</v>
      </c>
      <c r="G87" s="400" t="str">
        <f t="shared" si="8"/>
        <v/>
      </c>
    </row>
    <row r="88" spans="5:7" hidden="1" x14ac:dyDescent="0.25">
      <c r="E88" s="425">
        <v>4</v>
      </c>
      <c r="F88" s="400" t="s">
        <v>522</v>
      </c>
      <c r="G88" s="400" t="str">
        <f t="shared" si="8"/>
        <v/>
      </c>
    </row>
    <row r="89" spans="5:7" hidden="1" x14ac:dyDescent="0.25">
      <c r="E89" s="425">
        <v>5</v>
      </c>
      <c r="F89" s="400" t="s">
        <v>523</v>
      </c>
      <c r="G89" s="400" t="str">
        <f t="shared" si="8"/>
        <v/>
      </c>
    </row>
    <row r="90" spans="5:7" hidden="1" x14ac:dyDescent="0.25">
      <c r="E90" s="425">
        <v>6</v>
      </c>
      <c r="F90" s="400" t="s">
        <v>524</v>
      </c>
      <c r="G90" s="400" t="str">
        <f t="shared" si="8"/>
        <v/>
      </c>
    </row>
    <row r="91" spans="5:7" hidden="1" x14ac:dyDescent="0.25">
      <c r="E91" s="425">
        <v>7</v>
      </c>
      <c r="F91" s="400" t="s">
        <v>525</v>
      </c>
      <c r="G91" s="400" t="str">
        <f t="shared" si="8"/>
        <v/>
      </c>
    </row>
    <row r="92" spans="5:7" hidden="1" x14ac:dyDescent="0.25">
      <c r="E92" s="425">
        <v>8</v>
      </c>
      <c r="F92" s="400" t="s">
        <v>526</v>
      </c>
      <c r="G92" s="400" t="str">
        <f t="shared" si="8"/>
        <v/>
      </c>
    </row>
    <row r="93" spans="5:7" x14ac:dyDescent="0.25">
      <c r="E93" s="425"/>
    </row>
    <row r="94" spans="5:7" x14ac:dyDescent="0.25">
      <c r="E94" s="425"/>
    </row>
  </sheetData>
  <sheetProtection algorithmName="SHA-512" hashValue="qkBGaHzxaVnJQhf6qBISk8hZpjHKGpxVLz/RFWDzOUHPD+eJh9VXGZ/npm8sEEUXtXdqJPeJbWFhIH3Vn4hFTw==" saltValue="AN4o7aRpJ0aTm1CV7ZySbw==" spinCount="100000" sheet="1" selectLockedCells="1"/>
  <mergeCells count="3">
    <mergeCell ref="K10:M10"/>
    <mergeCell ref="F8:I8"/>
    <mergeCell ref="W10:AC10"/>
  </mergeCells>
  <phoneticPr fontId="1"/>
  <hyperlinks>
    <hyperlink ref="K10:M10" location="競技者データ入力シート!V8" display="競技者データ入力シートへリンク" xr:uid="{00000000-0004-0000-0200-000000000000}"/>
    <hyperlink ref="W10:AC10" location="入力注意事項!AI10" display="各種目のﾁｰﾑ毎の人数確認表へリンク" xr:uid="{458227EA-1482-4187-BAF6-5B21280F917E}"/>
  </hyperlinks>
  <pageMargins left="0.7" right="0.7" top="0.75" bottom="0.75" header="0.3" footer="0.3"/>
  <pageSetup paperSize="9" scale="68" fitToHeight="0" orientation="landscape" verticalDpi="0" r:id="rId1"/>
  <ignoredErrors>
    <ignoredError sqref="U15"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8065356B-6636-4A7C-9B98-6F9878142D1A}">
          <x14:formula1>
            <xm:f>データ!$Y$2:$Y$9</xm:f>
          </x14:formula1>
          <xm:sqref>S13:S20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tabColor theme="4" tint="0.59999389629810485"/>
    <pageSetUpPr fitToPage="1"/>
  </sheetPr>
  <dimension ref="B1:ID67"/>
  <sheetViews>
    <sheetView view="pageBreakPreview" zoomScale="90" zoomScaleNormal="100" zoomScaleSheetLayoutView="90" workbookViewId="0">
      <pane xSplit="2" ySplit="16" topLeftCell="C17" activePane="bottomRight" state="frozen"/>
      <selection pane="topRight" activeCell="C1" sqref="C1"/>
      <selection pane="bottomLeft" activeCell="A17" sqref="A17"/>
      <selection pane="bottomRight" activeCell="J38" sqref="J38:K38"/>
    </sheetView>
  </sheetViews>
  <sheetFormatPr defaultColWidth="9" defaultRowHeight="13.3" x14ac:dyDescent="0.25"/>
  <cols>
    <col min="1" max="1" width="1.23046875" style="131" customWidth="1"/>
    <col min="2" max="2" width="7.15234375" style="147" customWidth="1"/>
    <col min="3" max="3" width="7.61328125" style="147" customWidth="1"/>
    <col min="4" max="6" width="6.15234375" style="148" customWidth="1"/>
    <col min="7" max="7" width="7.23046875" style="131" customWidth="1"/>
    <col min="8" max="9" width="7" style="131" customWidth="1"/>
    <col min="10" max="12" width="7.4609375" style="147" customWidth="1"/>
    <col min="13" max="15" width="7.4609375" style="148" customWidth="1"/>
    <col min="16" max="19" width="7" style="148" customWidth="1"/>
    <col min="20" max="20" width="1.3046875" style="131" customWidth="1"/>
    <col min="21" max="39" width="8.84375" style="131" customWidth="1"/>
    <col min="40" max="16384" width="9" style="131"/>
  </cols>
  <sheetData>
    <row r="1" spans="2:238" ht="4.5" customHeight="1" thickBot="1" x14ac:dyDescent="0.3">
      <c r="B1" s="218" t="s">
        <v>121</v>
      </c>
      <c r="C1" s="218"/>
      <c r="D1" s="219"/>
      <c r="E1" s="219"/>
      <c r="F1" s="219"/>
      <c r="G1" s="219"/>
      <c r="H1" s="219"/>
      <c r="I1" s="219"/>
      <c r="J1" s="219"/>
      <c r="K1" s="219"/>
      <c r="L1" s="219"/>
      <c r="M1" s="219"/>
      <c r="N1" s="218"/>
      <c r="O1" s="221"/>
      <c r="P1" s="221"/>
      <c r="Q1" s="221"/>
      <c r="R1" s="221"/>
      <c r="S1" s="221"/>
    </row>
    <row r="2" spans="2:238" ht="29.25" customHeight="1" thickBot="1" x14ac:dyDescent="0.3">
      <c r="B2" s="829" t="s">
        <v>122</v>
      </c>
      <c r="C2" s="830"/>
      <c r="D2" s="830"/>
      <c r="E2" s="830"/>
      <c r="F2" s="830"/>
      <c r="G2" s="830"/>
      <c r="H2" s="830"/>
      <c r="I2" s="830"/>
      <c r="J2" s="830"/>
      <c r="K2" s="830"/>
      <c r="L2" s="830"/>
      <c r="M2" s="830"/>
      <c r="N2" s="830"/>
      <c r="O2" s="830"/>
      <c r="P2" s="830"/>
      <c r="Q2" s="830"/>
      <c r="R2" s="830"/>
      <c r="S2" s="831"/>
    </row>
    <row r="3" spans="2:238" ht="2.4" hidden="1" customHeight="1" thickBot="1" x14ac:dyDescent="0.3">
      <c r="B3" s="217"/>
      <c r="C3" s="218"/>
      <c r="D3" s="219"/>
      <c r="E3" s="219"/>
      <c r="F3" s="219"/>
      <c r="G3" s="220"/>
      <c r="H3" s="220"/>
      <c r="I3" s="220"/>
      <c r="J3" s="220"/>
      <c r="K3" s="220"/>
      <c r="L3" s="220"/>
      <c r="M3" s="219"/>
      <c r="N3" s="147"/>
      <c r="O3" s="221"/>
      <c r="P3" s="221"/>
      <c r="Q3" s="221"/>
      <c r="R3" s="221"/>
      <c r="S3" s="222"/>
    </row>
    <row r="4" spans="2:238" ht="25.2" customHeight="1" x14ac:dyDescent="0.25">
      <c r="B4" s="832" t="s">
        <v>123</v>
      </c>
      <c r="C4" s="833"/>
      <c r="D4" s="833"/>
      <c r="E4" s="834" t="s">
        <v>648</v>
      </c>
      <c r="F4" s="835"/>
      <c r="G4" s="835"/>
      <c r="H4" s="835"/>
      <c r="I4" s="835"/>
      <c r="J4" s="835"/>
      <c r="K4" s="835"/>
      <c r="L4" s="835"/>
      <c r="M4" s="835"/>
      <c r="N4" s="835"/>
      <c r="O4" s="835"/>
      <c r="P4" s="835"/>
      <c r="Q4" s="835"/>
      <c r="R4" s="835"/>
      <c r="S4" s="836"/>
    </row>
    <row r="5" spans="2:238" ht="25.2" customHeight="1" x14ac:dyDescent="0.25">
      <c r="B5" s="837" t="s">
        <v>313</v>
      </c>
      <c r="C5" s="838"/>
      <c r="D5" s="838"/>
      <c r="E5" s="839"/>
      <c r="F5" s="840"/>
      <c r="G5" s="840"/>
      <c r="H5" s="840"/>
      <c r="I5" s="841"/>
      <c r="J5" s="842" t="s">
        <v>314</v>
      </c>
      <c r="K5" s="843"/>
      <c r="L5" s="846"/>
      <c r="M5" s="847"/>
      <c r="N5" s="850" t="s">
        <v>315</v>
      </c>
      <c r="O5" s="851"/>
      <c r="P5" s="839"/>
      <c r="Q5" s="840"/>
      <c r="R5" s="840"/>
      <c r="S5" s="852"/>
    </row>
    <row r="6" spans="2:238" ht="25.2" customHeight="1" x14ac:dyDescent="0.25">
      <c r="B6" s="853" t="s">
        <v>316</v>
      </c>
      <c r="C6" s="854"/>
      <c r="D6" s="854"/>
      <c r="E6" s="855"/>
      <c r="F6" s="856"/>
      <c r="G6" s="856"/>
      <c r="H6" s="856"/>
      <c r="I6" s="857"/>
      <c r="J6" s="844"/>
      <c r="K6" s="845"/>
      <c r="L6" s="848"/>
      <c r="M6" s="849"/>
      <c r="N6" s="858" t="s">
        <v>317</v>
      </c>
      <c r="O6" s="859"/>
      <c r="P6" s="860"/>
      <c r="Q6" s="861"/>
      <c r="R6" s="861"/>
      <c r="S6" s="862"/>
    </row>
    <row r="7" spans="2:238" ht="25.2" customHeight="1" x14ac:dyDescent="0.25">
      <c r="B7" s="808" t="s">
        <v>318</v>
      </c>
      <c r="C7" s="809"/>
      <c r="D7" s="810"/>
      <c r="E7" s="128" t="s">
        <v>319</v>
      </c>
      <c r="F7" s="821"/>
      <c r="G7" s="822"/>
      <c r="H7" s="129" t="s">
        <v>320</v>
      </c>
      <c r="I7" s="821"/>
      <c r="J7" s="822"/>
      <c r="K7" s="129" t="s">
        <v>321</v>
      </c>
      <c r="L7" s="821"/>
      <c r="M7" s="822"/>
      <c r="N7" s="813" t="s">
        <v>322</v>
      </c>
      <c r="O7" s="814"/>
      <c r="P7" s="825"/>
      <c r="Q7" s="826"/>
      <c r="R7" s="826"/>
      <c r="S7" s="863" t="s">
        <v>323</v>
      </c>
      <c r="ID7" s="131" t="s">
        <v>124</v>
      </c>
    </row>
    <row r="8" spans="2:238" ht="25.2" customHeight="1" x14ac:dyDescent="0.25">
      <c r="B8" s="818"/>
      <c r="C8" s="819"/>
      <c r="D8" s="820"/>
      <c r="E8" s="865"/>
      <c r="F8" s="866"/>
      <c r="G8" s="866"/>
      <c r="H8" s="866"/>
      <c r="I8" s="866"/>
      <c r="J8" s="866"/>
      <c r="K8" s="866"/>
      <c r="L8" s="866"/>
      <c r="M8" s="867"/>
      <c r="N8" s="823"/>
      <c r="O8" s="824"/>
      <c r="P8" s="827"/>
      <c r="Q8" s="828"/>
      <c r="R8" s="828"/>
      <c r="S8" s="864"/>
    </row>
    <row r="9" spans="2:238" ht="42.25" customHeight="1" thickBot="1" x14ac:dyDescent="0.3">
      <c r="B9" s="808" t="s">
        <v>324</v>
      </c>
      <c r="C9" s="809"/>
      <c r="D9" s="810"/>
      <c r="E9" s="811"/>
      <c r="F9" s="812"/>
      <c r="G9" s="812"/>
      <c r="H9" s="812"/>
      <c r="I9" s="812"/>
      <c r="J9" s="812"/>
      <c r="K9" s="812"/>
      <c r="L9" s="812"/>
      <c r="M9" s="12"/>
      <c r="N9" s="813" t="s">
        <v>325</v>
      </c>
      <c r="O9" s="814"/>
      <c r="P9" s="815"/>
      <c r="Q9" s="816"/>
      <c r="R9" s="816"/>
      <c r="S9" s="817"/>
    </row>
    <row r="10" spans="2:238" ht="22.3" customHeight="1" x14ac:dyDescent="0.25">
      <c r="B10" s="868" t="s">
        <v>649</v>
      </c>
      <c r="C10" s="869"/>
      <c r="D10" s="874" t="s">
        <v>650</v>
      </c>
      <c r="E10" s="875"/>
      <c r="F10" s="875"/>
      <c r="G10" s="875"/>
      <c r="H10" s="876"/>
      <c r="I10" s="628" t="s">
        <v>651</v>
      </c>
      <c r="J10" s="628"/>
      <c r="K10" s="877" t="s">
        <v>652</v>
      </c>
      <c r="L10" s="877"/>
      <c r="M10" s="877" t="s">
        <v>653</v>
      </c>
      <c r="N10" s="877"/>
      <c r="O10" s="629" t="s">
        <v>654</v>
      </c>
      <c r="P10" s="629"/>
      <c r="Q10" s="629"/>
      <c r="R10" s="629"/>
      <c r="S10" s="631"/>
    </row>
    <row r="11" spans="2:238" ht="22.3" customHeight="1" x14ac:dyDescent="0.25">
      <c r="B11" s="870"/>
      <c r="C11" s="871"/>
      <c r="D11" s="878"/>
      <c r="E11" s="879"/>
      <c r="F11" s="879"/>
      <c r="G11" s="879"/>
      <c r="H11" s="880"/>
      <c r="I11" s="626"/>
      <c r="J11" s="549" t="s">
        <v>655</v>
      </c>
      <c r="K11" s="881"/>
      <c r="L11" s="881"/>
      <c r="M11" s="881"/>
      <c r="N11" s="881"/>
      <c r="O11" s="630" t="s">
        <v>656</v>
      </c>
      <c r="P11" s="630"/>
      <c r="Q11" s="630"/>
      <c r="R11" s="630"/>
      <c r="S11" s="632"/>
    </row>
    <row r="12" spans="2:238" ht="22.3" customHeight="1" x14ac:dyDescent="0.25">
      <c r="B12" s="870"/>
      <c r="C12" s="871"/>
      <c r="D12" s="878"/>
      <c r="E12" s="879"/>
      <c r="F12" s="879"/>
      <c r="G12" s="879"/>
      <c r="H12" s="880"/>
      <c r="I12" s="626"/>
      <c r="J12" s="549" t="s">
        <v>657</v>
      </c>
      <c r="K12" s="881"/>
      <c r="L12" s="881"/>
      <c r="M12" s="881"/>
      <c r="N12" s="881"/>
      <c r="O12" s="630" t="s">
        <v>659</v>
      </c>
      <c r="P12" s="630"/>
      <c r="Q12" s="630"/>
      <c r="R12" s="630"/>
      <c r="S12" s="632"/>
    </row>
    <row r="13" spans="2:238" ht="22.3" customHeight="1" thickBot="1" x14ac:dyDescent="0.3">
      <c r="B13" s="872"/>
      <c r="C13" s="873"/>
      <c r="D13" s="882"/>
      <c r="E13" s="883"/>
      <c r="F13" s="883"/>
      <c r="G13" s="883"/>
      <c r="H13" s="884"/>
      <c r="I13" s="627"/>
      <c r="J13" s="551" t="s">
        <v>657</v>
      </c>
      <c r="K13" s="885"/>
      <c r="L13" s="885"/>
      <c r="M13" s="885"/>
      <c r="N13" s="885"/>
      <c r="O13" s="633" t="s">
        <v>658</v>
      </c>
      <c r="P13" s="633"/>
      <c r="Q13" s="633"/>
      <c r="R13" s="633"/>
      <c r="S13" s="634"/>
    </row>
    <row r="14" spans="2:238" ht="6.45" hidden="1" customHeight="1" thickBot="1" x14ac:dyDescent="0.25">
      <c r="B14" s="223"/>
      <c r="C14" s="132"/>
      <c r="D14" s="132"/>
      <c r="E14" s="130"/>
      <c r="F14" s="130"/>
      <c r="G14" s="133"/>
      <c r="H14" s="133"/>
      <c r="I14" s="133"/>
      <c r="R14" s="550"/>
      <c r="S14" s="508"/>
    </row>
    <row r="15" spans="2:238" ht="13.3" hidden="1" customHeight="1" x14ac:dyDescent="0.25">
      <c r="B15" s="224"/>
      <c r="C15" s="134"/>
      <c r="D15" s="135"/>
      <c r="E15" s="135"/>
      <c r="F15" s="135"/>
      <c r="G15" s="136"/>
      <c r="H15" s="136"/>
      <c r="I15" s="136"/>
      <c r="J15" s="136"/>
      <c r="K15" s="136"/>
      <c r="L15" s="136"/>
      <c r="M15" s="221"/>
      <c r="N15" s="221"/>
      <c r="O15" s="221"/>
      <c r="P15" s="221"/>
      <c r="Q15" s="221"/>
      <c r="R15" s="550"/>
      <c r="S15" s="222"/>
    </row>
    <row r="16" spans="2:238" ht="16.649999999999999" customHeight="1" x14ac:dyDescent="0.25">
      <c r="B16" s="225" t="s">
        <v>126</v>
      </c>
      <c r="C16" s="137" t="s">
        <v>127</v>
      </c>
      <c r="D16" s="801" t="s">
        <v>128</v>
      </c>
      <c r="E16" s="802"/>
      <c r="F16" s="803"/>
      <c r="G16" s="138" t="s">
        <v>129</v>
      </c>
      <c r="H16" s="138" t="s">
        <v>125</v>
      </c>
      <c r="I16" s="371" t="s">
        <v>130</v>
      </c>
      <c r="J16" s="804" t="s">
        <v>618</v>
      </c>
      <c r="K16" s="805"/>
      <c r="L16" s="805" t="s">
        <v>564</v>
      </c>
      <c r="M16" s="805"/>
      <c r="N16" s="805" t="s">
        <v>565</v>
      </c>
      <c r="O16" s="805"/>
      <c r="P16" s="806" t="s">
        <v>131</v>
      </c>
      <c r="Q16" s="806"/>
      <c r="R16" s="806" t="s">
        <v>132</v>
      </c>
      <c r="S16" s="807"/>
    </row>
    <row r="17" spans="2:19" ht="16.649999999999999" customHeight="1" x14ac:dyDescent="0.25">
      <c r="B17" s="226">
        <v>1</v>
      </c>
      <c r="C17" s="139" t="str">
        <f>IF(ISERROR(VLOOKUP(B17,'NANS Data'!$D$2:$P$51,6,FALSE)),"",VLOOKUP(B17,'NANS Data'!$D$2:$P$51,6,FALSE))</f>
        <v/>
      </c>
      <c r="D17" s="787" t="str">
        <f>IF(ISERROR(VLOOKUP(B17,'NANS Data'!$D$2:$P$51,7,FALSE)),"",VLOOKUP(B17,'NANS Data'!$D$2:$P$51,7,FALSE))</f>
        <v/>
      </c>
      <c r="E17" s="788"/>
      <c r="F17" s="789"/>
      <c r="G17" s="140" t="str">
        <f>IF(ISERROR(VLOOKUP(B17,'NANS Data'!$D$2:$P$51,12,FALSE)),"",VLOOKUP(B17,'NANS Data'!$D$2:$P$51,12,FALSE))</f>
        <v/>
      </c>
      <c r="H17" s="141" t="str">
        <f>IF(ISERROR(VLOOKUP(B17,競技者データ入力シート!$B$8:$O$57,2,FALSE)),"",VLOOKUP(B17,競技者データ入力シート!$B$8:$O$57,8,FALSE))</f>
        <v/>
      </c>
      <c r="I17" s="142" t="str">
        <f>IF(ISERROR(VLOOKUP(B17,'NANS Data'!$D$2:$P$51,13,FALSE)),"",VLOOKUP(B17,'NANS Data'!$D$2:$P$51,13,FALSE))</f>
        <v/>
      </c>
      <c r="J17" s="790" t="str">
        <f>IF(ISERROR(VLOOKUP($B17,競技者データ入力シート!$B$8:$Q$57,16,FALSE))," ",VLOOKUP($B17,競技者データ入力シート!$B$8:$Q$57,16,FALSE))</f>
        <v xml:space="preserve"> </v>
      </c>
      <c r="K17" s="791"/>
      <c r="L17" s="791" t="str">
        <f>IF(ISERROR(VLOOKUP($B17,競技者データ入力シート!$B$8:$AK$57,21,FALSE)),"",VLOOKUP($B17,競技者データ入力シート!$B$8:$AK$57,21,FALSE))</f>
        <v/>
      </c>
      <c r="M17" s="791"/>
      <c r="N17" s="791" t="str">
        <f>IF(ISERROR(VLOOKUP($B17,競技者データ入力シート!$B$8:$AK$57,26,FALSE)),"",VLOOKUP($B17,競技者データ入力シート!$B$8:$AK$57,26,FALSE))</f>
        <v/>
      </c>
      <c r="O17" s="791"/>
      <c r="P17" s="792"/>
      <c r="Q17" s="792"/>
      <c r="R17" s="792"/>
      <c r="S17" s="793"/>
    </row>
    <row r="18" spans="2:19" ht="16.649999999999999" customHeight="1" x14ac:dyDescent="0.25">
      <c r="B18" s="227">
        <v>2</v>
      </c>
      <c r="C18" s="139" t="str">
        <f>IF(ISERROR(VLOOKUP(B18,'NANS Data'!$D$2:$P$51,6,FALSE)),"",VLOOKUP(B18,'NANS Data'!$D$2:$P$51,6,FALSE))</f>
        <v/>
      </c>
      <c r="D18" s="787" t="str">
        <f>IF(ISERROR(VLOOKUP(B18,'NANS Data'!$D$2:$P$51,7,FALSE)),"",VLOOKUP(B18,'NANS Data'!$D$2:$P$51,7,FALSE))</f>
        <v/>
      </c>
      <c r="E18" s="788"/>
      <c r="F18" s="789"/>
      <c r="G18" s="140" t="str">
        <f>IF(ISERROR(VLOOKUP(B18,'NANS Data'!$D$2:$P$51,12,FALSE)),"",VLOOKUP(B18,'NANS Data'!$D$2:$P$51,12,FALSE))</f>
        <v/>
      </c>
      <c r="H18" s="141" t="str">
        <f>IF(ISERROR(VLOOKUP(B18,競技者データ入力シート!$B$8:$O$57,2,FALSE)),"",VLOOKUP(B18,競技者データ入力シート!$B$8:$O$57,8,FALSE))</f>
        <v/>
      </c>
      <c r="I18" s="142" t="str">
        <f>IF(ISERROR(VLOOKUP(B18,'NANS Data'!$D$2:$P$51,13,FALSE)),"",VLOOKUP(B18,'NANS Data'!$D$2:$P$51,13,FALSE))</f>
        <v/>
      </c>
      <c r="J18" s="790" t="str">
        <f>IF(ISERROR(VLOOKUP($B18,競技者データ入力シート!$B$8:$Q$57,16,FALSE)),"",VLOOKUP($B18,競技者データ入力シート!$B$8:$Q$57,16,FALSE))</f>
        <v/>
      </c>
      <c r="K18" s="791"/>
      <c r="L18" s="791" t="str">
        <f>IF(ISERROR(VLOOKUP($B18,競技者データ入力シート!$B$8:$AK$57,21,FALSE)),"",VLOOKUP($B18,競技者データ入力シート!$B$8:$AK$57,21,FALSE))</f>
        <v/>
      </c>
      <c r="M18" s="791"/>
      <c r="N18" s="791" t="str">
        <f>IF(ISERROR(VLOOKUP($B18,競技者データ入力シート!$B$8:$AK$57,26,FALSE)),"",VLOOKUP($B18,競技者データ入力シート!$B$8:$AK$57,26,FALSE))</f>
        <v/>
      </c>
      <c r="O18" s="791"/>
      <c r="P18" s="792"/>
      <c r="Q18" s="792"/>
      <c r="R18" s="792"/>
      <c r="S18" s="793"/>
    </row>
    <row r="19" spans="2:19" ht="16.649999999999999" customHeight="1" x14ac:dyDescent="0.25">
      <c r="B19" s="227">
        <v>3</v>
      </c>
      <c r="C19" s="139" t="str">
        <f>IF(ISERROR(VLOOKUP(B19,'NANS Data'!$D$2:$P$51,6,FALSE)),"",VLOOKUP(B19,'NANS Data'!$D$2:$P$51,6,FALSE))</f>
        <v/>
      </c>
      <c r="D19" s="787" t="str">
        <f>IF(ISERROR(VLOOKUP(B19,'NANS Data'!$D$2:$P$51,7,FALSE)),"",VLOOKUP(B19,'NANS Data'!$D$2:$P$51,7,FALSE))</f>
        <v/>
      </c>
      <c r="E19" s="788"/>
      <c r="F19" s="789"/>
      <c r="G19" s="140" t="str">
        <f>IF(ISERROR(VLOOKUP(B19,'NANS Data'!$D$2:$P$51,12,FALSE)),"",VLOOKUP(B19,'NANS Data'!$D$2:$P$51,12,FALSE))</f>
        <v/>
      </c>
      <c r="H19" s="141" t="str">
        <f>IF(ISERROR(VLOOKUP(B19,競技者データ入力シート!$B$8:$O$57,2,FALSE)),"",VLOOKUP(B19,競技者データ入力シート!$B$8:$O$57,8,FALSE))</f>
        <v/>
      </c>
      <c r="I19" s="142" t="str">
        <f>IF(ISERROR(VLOOKUP(B19,'NANS Data'!$D$2:$P$51,13,FALSE)),"",VLOOKUP(B19,'NANS Data'!$D$2:$P$51,13,FALSE))</f>
        <v/>
      </c>
      <c r="J19" s="790" t="str">
        <f>IF(ISERROR(VLOOKUP($B19,競技者データ入力シート!$B$8:$Q$57,16,FALSE)),"",VLOOKUP($B19,競技者データ入力シート!$B$8:$Q$57,16,FALSE))</f>
        <v/>
      </c>
      <c r="K19" s="791"/>
      <c r="L19" s="791" t="str">
        <f>IF(ISERROR(VLOOKUP($B19,競技者データ入力シート!$B$8:$AK$57,21,FALSE)),"",VLOOKUP($B19,競技者データ入力シート!$B$8:$AK$57,21,FALSE))</f>
        <v/>
      </c>
      <c r="M19" s="791"/>
      <c r="N19" s="791" t="str">
        <f>IF(ISERROR(VLOOKUP($B19,競技者データ入力シート!$B$8:$AK$57,26,FALSE)),"",VLOOKUP($B19,競技者データ入力シート!$B$8:$AK$57,26,FALSE))</f>
        <v/>
      </c>
      <c r="O19" s="791"/>
      <c r="P19" s="792"/>
      <c r="Q19" s="792"/>
      <c r="R19" s="792"/>
      <c r="S19" s="793"/>
    </row>
    <row r="20" spans="2:19" ht="16.649999999999999" customHeight="1" x14ac:dyDescent="0.25">
      <c r="B20" s="227">
        <v>4</v>
      </c>
      <c r="C20" s="139" t="str">
        <f>IF(ISERROR(VLOOKUP(B20,'NANS Data'!$D$2:$P$51,6,FALSE)),"",VLOOKUP(B20,'NANS Data'!$D$2:$P$51,6,FALSE))</f>
        <v/>
      </c>
      <c r="D20" s="787" t="str">
        <f>IF(ISERROR(VLOOKUP(B20,'NANS Data'!$D$2:$P$51,7,FALSE)),"",VLOOKUP(B20,'NANS Data'!$D$2:$P$51,7,FALSE))</f>
        <v/>
      </c>
      <c r="E20" s="788"/>
      <c r="F20" s="789"/>
      <c r="G20" s="140" t="str">
        <f>IF(ISERROR(VLOOKUP(B20,'NANS Data'!$D$2:$P$51,12,FALSE)),"",VLOOKUP(B20,'NANS Data'!$D$2:$P$51,12,FALSE))</f>
        <v/>
      </c>
      <c r="H20" s="141" t="str">
        <f>IF(ISERROR(VLOOKUP(B20,競技者データ入力シート!$B$8:$O$57,2,FALSE)),"",VLOOKUP(B20,競技者データ入力シート!$B$8:$O$57,8,FALSE))</f>
        <v/>
      </c>
      <c r="I20" s="142" t="str">
        <f>IF(ISERROR(VLOOKUP(B20,'NANS Data'!$D$2:$P$51,13,FALSE)),"",VLOOKUP(B20,'NANS Data'!$D$2:$P$51,13,FALSE))</f>
        <v/>
      </c>
      <c r="J20" s="790" t="str">
        <f>IF(ISERROR(VLOOKUP($B20,競技者データ入力シート!$B$8:$Q$57,16,FALSE)),"",VLOOKUP($B20,競技者データ入力シート!$B$8:$Q$57,16,FALSE))</f>
        <v/>
      </c>
      <c r="K20" s="791"/>
      <c r="L20" s="791" t="str">
        <f>IF(ISERROR(VLOOKUP($B20,競技者データ入力シート!$B$8:$AK$57,21,FALSE)),"",VLOOKUP($B20,競技者データ入力シート!$B$8:$AK$57,21,FALSE))</f>
        <v/>
      </c>
      <c r="M20" s="791"/>
      <c r="N20" s="791" t="str">
        <f>IF(ISERROR(VLOOKUP($B20,競技者データ入力シート!$B$8:$AK$57,26,FALSE)),"",VLOOKUP($B20,競技者データ入力シート!$B$8:$AK$57,26,FALSE))</f>
        <v/>
      </c>
      <c r="O20" s="791"/>
      <c r="P20" s="792"/>
      <c r="Q20" s="792"/>
      <c r="R20" s="792"/>
      <c r="S20" s="793"/>
    </row>
    <row r="21" spans="2:19" ht="16.649999999999999" customHeight="1" x14ac:dyDescent="0.25">
      <c r="B21" s="228">
        <v>5</v>
      </c>
      <c r="C21" s="143" t="str">
        <f>IF(ISERROR(VLOOKUP(B21,'NANS Data'!$D$2:$P$51,6,FALSE)),"",VLOOKUP(B21,'NANS Data'!$D$2:$P$51,6,FALSE))</f>
        <v/>
      </c>
      <c r="D21" s="794" t="str">
        <f>IF(ISERROR(VLOOKUP(B21,'NANS Data'!$D$2:$P$51,7,FALSE)),"",VLOOKUP(B21,'NANS Data'!$D$2:$P$51,7,FALSE))</f>
        <v/>
      </c>
      <c r="E21" s="795"/>
      <c r="F21" s="796"/>
      <c r="G21" s="144" t="str">
        <f>IF(ISERROR(VLOOKUP(B21,'NANS Data'!$D$2:$P$51,12,FALSE)),"",VLOOKUP(B21,'NANS Data'!$D$2:$P$51,12,FALSE))</f>
        <v/>
      </c>
      <c r="H21" s="145" t="str">
        <f>IF(ISERROR(VLOOKUP(B21,競技者データ入力シート!$B$8:$O$57,2,FALSE)),"",VLOOKUP(B21,競技者データ入力シート!$B$8:$O$57,8,FALSE))</f>
        <v/>
      </c>
      <c r="I21" s="146" t="str">
        <f>IF(ISERROR(VLOOKUP(B21,'NANS Data'!$D$2:$P$51,13,FALSE)),"",VLOOKUP(B21,'NANS Data'!$D$2:$P$51,13,FALSE))</f>
        <v/>
      </c>
      <c r="J21" s="797" t="str">
        <f>IF(ISERROR(VLOOKUP($B21,競技者データ入力シート!$B$8:$Q$57,16,FALSE)),"",VLOOKUP($B21,競技者データ入力シート!$B$8:$Q$57,16,FALSE))</f>
        <v/>
      </c>
      <c r="K21" s="798"/>
      <c r="L21" s="798" t="str">
        <f>IF(ISERROR(VLOOKUP($B21,競技者データ入力シート!$B$8:$AK$57,21,FALSE)),"",VLOOKUP($B21,競技者データ入力シート!$B$8:$AK$57,21,FALSE))</f>
        <v/>
      </c>
      <c r="M21" s="798"/>
      <c r="N21" s="798" t="str">
        <f>IF(ISERROR(VLOOKUP($B21,競技者データ入力シート!$B$8:$AK$57,26,FALSE)),"",VLOOKUP($B21,競技者データ入力シート!$B$8:$AK$57,26,FALSE))</f>
        <v/>
      </c>
      <c r="O21" s="798"/>
      <c r="P21" s="799"/>
      <c r="Q21" s="799"/>
      <c r="R21" s="799"/>
      <c r="S21" s="800"/>
    </row>
    <row r="22" spans="2:19" ht="16.649999999999999" customHeight="1" x14ac:dyDescent="0.25">
      <c r="B22" s="226">
        <v>6</v>
      </c>
      <c r="C22" s="139" t="str">
        <f>IF(ISERROR(VLOOKUP(B22,'NANS Data'!$D$2:$P$51,6,FALSE)),"",VLOOKUP(B22,'NANS Data'!$D$2:$P$51,6,FALSE))</f>
        <v/>
      </c>
      <c r="D22" s="787" t="str">
        <f>IF(ISERROR(VLOOKUP(B22,'NANS Data'!$D$2:$P$51,7,FALSE)),"",VLOOKUP(B22,'NANS Data'!$D$2:$P$51,7,FALSE))</f>
        <v/>
      </c>
      <c r="E22" s="788"/>
      <c r="F22" s="789"/>
      <c r="G22" s="140" t="str">
        <f>IF(ISERROR(VLOOKUP(B22,'NANS Data'!$D$2:$P$51,12,FALSE)),"",VLOOKUP(B22,'NANS Data'!$D$2:$P$51,12,FALSE))</f>
        <v/>
      </c>
      <c r="H22" s="141" t="str">
        <f>IF(ISERROR(VLOOKUP(B22,競技者データ入力シート!$B$8:$O$57,2,FALSE)),"",VLOOKUP(B22,競技者データ入力シート!$B$8:$O$57,8,FALSE))</f>
        <v/>
      </c>
      <c r="I22" s="142" t="str">
        <f>IF(ISERROR(VLOOKUP(B22,'NANS Data'!$D$2:$P$51,13,FALSE)),"",VLOOKUP(B22,'NANS Data'!$D$2:$P$51,13,FALSE))</f>
        <v/>
      </c>
      <c r="J22" s="790" t="str">
        <f>IF(ISERROR(VLOOKUP($B22,競技者データ入力シート!$B$8:$Q$57,16,FALSE)),"",VLOOKUP($B22,競技者データ入力シート!$B$8:$Q$57,16,FALSE))</f>
        <v/>
      </c>
      <c r="K22" s="791"/>
      <c r="L22" s="791" t="str">
        <f>IF(ISERROR(VLOOKUP($B22,競技者データ入力シート!$B$8:$AK$57,21,FALSE)),"",VLOOKUP($B22,競技者データ入力シート!$B$8:$AK$57,21,FALSE))</f>
        <v/>
      </c>
      <c r="M22" s="791"/>
      <c r="N22" s="791" t="str">
        <f>IF(ISERROR(VLOOKUP($B22,競技者データ入力シート!$B$8:$AK$57,26,FALSE)),"",VLOOKUP($B22,競技者データ入力シート!$B$8:$AK$57,26,FALSE))</f>
        <v/>
      </c>
      <c r="O22" s="791"/>
      <c r="P22" s="792"/>
      <c r="Q22" s="792"/>
      <c r="R22" s="792"/>
      <c r="S22" s="793"/>
    </row>
    <row r="23" spans="2:19" ht="16.649999999999999" customHeight="1" x14ac:dyDescent="0.25">
      <c r="B23" s="227">
        <v>7</v>
      </c>
      <c r="C23" s="139" t="str">
        <f>IF(ISERROR(VLOOKUP(B23,'NANS Data'!$D$2:$P$51,6,FALSE)),"",VLOOKUP(B23,'NANS Data'!$D$2:$P$51,6,FALSE))</f>
        <v/>
      </c>
      <c r="D23" s="787" t="str">
        <f>IF(ISERROR(VLOOKUP(B23,'NANS Data'!$D$2:$P$51,7,FALSE)),"",VLOOKUP(B23,'NANS Data'!$D$2:$P$51,7,FALSE))</f>
        <v/>
      </c>
      <c r="E23" s="788"/>
      <c r="F23" s="789"/>
      <c r="G23" s="140" t="str">
        <f>IF(ISERROR(VLOOKUP(B23,'NANS Data'!$D$2:$P$51,12,FALSE)),"",VLOOKUP(B23,'NANS Data'!$D$2:$P$51,12,FALSE))</f>
        <v/>
      </c>
      <c r="H23" s="141" t="str">
        <f>IF(ISERROR(VLOOKUP(B23,競技者データ入力シート!$B$8:$O$57,2,FALSE)),"",VLOOKUP(B23,競技者データ入力シート!$B$8:$O$57,8,FALSE))</f>
        <v/>
      </c>
      <c r="I23" s="142" t="str">
        <f>IF(ISERROR(VLOOKUP(B23,'NANS Data'!$D$2:$P$51,13,FALSE)),"",VLOOKUP(B23,'NANS Data'!$D$2:$P$51,13,FALSE))</f>
        <v/>
      </c>
      <c r="J23" s="790" t="str">
        <f>IF(ISERROR(VLOOKUP($B23,競技者データ入力シート!$B$8:$Q$57,16,FALSE)),"",VLOOKUP($B23,競技者データ入力シート!$B$8:$Q$57,16,FALSE))</f>
        <v/>
      </c>
      <c r="K23" s="791"/>
      <c r="L23" s="791" t="str">
        <f>IF(ISERROR(VLOOKUP($B23,競技者データ入力シート!$B$8:$AK$57,21,FALSE)),"",VLOOKUP($B23,競技者データ入力シート!$B$8:$AK$57,21,FALSE))</f>
        <v/>
      </c>
      <c r="M23" s="791"/>
      <c r="N23" s="791" t="str">
        <f>IF(ISERROR(VLOOKUP($B23,競技者データ入力シート!$B$8:$AK$57,26,FALSE)),"",VLOOKUP($B23,競技者データ入力シート!$B$8:$AK$57,26,FALSE))</f>
        <v/>
      </c>
      <c r="O23" s="791"/>
      <c r="P23" s="792"/>
      <c r="Q23" s="792"/>
      <c r="R23" s="792"/>
      <c r="S23" s="793"/>
    </row>
    <row r="24" spans="2:19" ht="16.649999999999999" customHeight="1" x14ac:dyDescent="0.25">
      <c r="B24" s="227">
        <v>8</v>
      </c>
      <c r="C24" s="139" t="str">
        <f>IF(ISERROR(VLOOKUP(B24,'NANS Data'!$D$2:$P$51,6,FALSE)),"",VLOOKUP(B24,'NANS Data'!$D$2:$P$51,6,FALSE))</f>
        <v/>
      </c>
      <c r="D24" s="787" t="str">
        <f>IF(ISERROR(VLOOKUP(B24,'NANS Data'!$D$2:$P$51,7,FALSE)),"",VLOOKUP(B24,'NANS Data'!$D$2:$P$51,7,FALSE))</f>
        <v/>
      </c>
      <c r="E24" s="788"/>
      <c r="F24" s="789"/>
      <c r="G24" s="140" t="str">
        <f>IF(ISERROR(VLOOKUP(B24,'NANS Data'!$D$2:$P$51,12,FALSE)),"",VLOOKUP(B24,'NANS Data'!$D$2:$P$51,12,FALSE))</f>
        <v/>
      </c>
      <c r="H24" s="141" t="str">
        <f>IF(ISERROR(VLOOKUP(B24,競技者データ入力シート!$B$8:$O$57,2,FALSE)),"",VLOOKUP(B24,競技者データ入力シート!$B$8:$O$57,8,FALSE))</f>
        <v/>
      </c>
      <c r="I24" s="142" t="str">
        <f>IF(ISERROR(VLOOKUP(B24,'NANS Data'!$D$2:$P$51,13,FALSE)),"",VLOOKUP(B24,'NANS Data'!$D$2:$P$51,13,FALSE))</f>
        <v/>
      </c>
      <c r="J24" s="790" t="str">
        <f>IF(ISERROR(VLOOKUP($B24,競技者データ入力シート!$B$8:$Q$57,16,FALSE)),"",VLOOKUP($B24,競技者データ入力シート!$B$8:$Q$57,16,FALSE))</f>
        <v/>
      </c>
      <c r="K24" s="791"/>
      <c r="L24" s="791" t="str">
        <f>IF(ISERROR(VLOOKUP($B24,競技者データ入力シート!$B$8:$AK$57,21,FALSE)),"",VLOOKUP($B24,競技者データ入力シート!$B$8:$AK$57,21,FALSE))</f>
        <v/>
      </c>
      <c r="M24" s="791"/>
      <c r="N24" s="791" t="str">
        <f>IF(ISERROR(VLOOKUP($B24,競技者データ入力シート!$B$8:$AK$57,26,FALSE)),"",VLOOKUP($B24,競技者データ入力シート!$B$8:$AK$57,26,FALSE))</f>
        <v/>
      </c>
      <c r="O24" s="791"/>
      <c r="P24" s="792"/>
      <c r="Q24" s="792"/>
      <c r="R24" s="792"/>
      <c r="S24" s="793"/>
    </row>
    <row r="25" spans="2:19" ht="16.649999999999999" customHeight="1" x14ac:dyDescent="0.25">
      <c r="B25" s="227">
        <v>9</v>
      </c>
      <c r="C25" s="139" t="str">
        <f>IF(ISERROR(VLOOKUP(B25,'NANS Data'!$D$2:$P$51,6,FALSE)),"",VLOOKUP(B25,'NANS Data'!$D$2:$P$51,6,FALSE))</f>
        <v/>
      </c>
      <c r="D25" s="787" t="str">
        <f>IF(ISERROR(VLOOKUP(B25,'NANS Data'!$D$2:$P$51,7,FALSE)),"",VLOOKUP(B25,'NANS Data'!$D$2:$P$51,7,FALSE))</f>
        <v/>
      </c>
      <c r="E25" s="788"/>
      <c r="F25" s="789"/>
      <c r="G25" s="140" t="str">
        <f>IF(ISERROR(VLOOKUP(B25,'NANS Data'!$D$2:$P$51,12,FALSE)),"",VLOOKUP(B25,'NANS Data'!$D$2:$P$51,12,FALSE))</f>
        <v/>
      </c>
      <c r="H25" s="141" t="str">
        <f>IF(ISERROR(VLOOKUP(B25,競技者データ入力シート!$B$8:$O$57,2,FALSE)),"",VLOOKUP(B25,競技者データ入力シート!$B$8:$O$57,8,FALSE))</f>
        <v/>
      </c>
      <c r="I25" s="142" t="str">
        <f>IF(ISERROR(VLOOKUP(B25,'NANS Data'!$D$2:$P$51,13,FALSE)),"",VLOOKUP(B25,'NANS Data'!$D$2:$P$51,13,FALSE))</f>
        <v/>
      </c>
      <c r="J25" s="790" t="str">
        <f>IF(ISERROR(VLOOKUP($B25,競技者データ入力シート!$B$8:$Q$57,16,FALSE)),"",VLOOKUP($B25,競技者データ入力シート!$B$8:$Q$57,16,FALSE))</f>
        <v/>
      </c>
      <c r="K25" s="791"/>
      <c r="L25" s="791" t="str">
        <f>IF(ISERROR(VLOOKUP($B25,競技者データ入力シート!$B$8:$AK$57,21,FALSE)),"",VLOOKUP($B25,競技者データ入力シート!$B$8:$AK$57,21,FALSE))</f>
        <v/>
      </c>
      <c r="M25" s="791"/>
      <c r="N25" s="791" t="str">
        <f>IF(ISERROR(VLOOKUP($B25,競技者データ入力シート!$B$8:$AK$57,26,FALSE)),"",VLOOKUP($B25,競技者データ入力シート!$B$8:$AK$57,26,FALSE))</f>
        <v/>
      </c>
      <c r="O25" s="791"/>
      <c r="P25" s="792"/>
      <c r="Q25" s="792"/>
      <c r="R25" s="792"/>
      <c r="S25" s="793"/>
    </row>
    <row r="26" spans="2:19" ht="16.649999999999999" customHeight="1" x14ac:dyDescent="0.25">
      <c r="B26" s="228">
        <v>10</v>
      </c>
      <c r="C26" s="143" t="str">
        <f>IF(ISERROR(VLOOKUP(B26,'NANS Data'!$D$2:$P$51,6,FALSE)),"",VLOOKUP(B26,'NANS Data'!$D$2:$P$51,6,FALSE))</f>
        <v/>
      </c>
      <c r="D26" s="794" t="str">
        <f>IF(ISERROR(VLOOKUP(B26,'NANS Data'!$D$2:$P$51,7,FALSE)),"",VLOOKUP(B26,'NANS Data'!$D$2:$P$51,7,FALSE))</f>
        <v/>
      </c>
      <c r="E26" s="795"/>
      <c r="F26" s="796"/>
      <c r="G26" s="144" t="str">
        <f>IF(ISERROR(VLOOKUP(B26,'NANS Data'!$D$2:$P$51,12,FALSE)),"",VLOOKUP(B26,'NANS Data'!$D$2:$P$51,12,FALSE))</f>
        <v/>
      </c>
      <c r="H26" s="145" t="str">
        <f>IF(ISERROR(VLOOKUP(B26,競技者データ入力シート!$B$8:$O$57,2,FALSE)),"",VLOOKUP(B26,競技者データ入力シート!$B$8:$O$57,8,FALSE))</f>
        <v/>
      </c>
      <c r="I26" s="146" t="str">
        <f>IF(ISERROR(VLOOKUP(B26,'NANS Data'!$D$2:$P$51,13,FALSE)),"",VLOOKUP(B26,'NANS Data'!$D$2:$P$51,13,FALSE))</f>
        <v/>
      </c>
      <c r="J26" s="797" t="str">
        <f>IF(ISERROR(VLOOKUP($B26,競技者データ入力シート!$B$8:$Q$57,16,FALSE)),"",VLOOKUP($B26,競技者データ入力シート!$B$8:$Q$57,16,FALSE))</f>
        <v/>
      </c>
      <c r="K26" s="798"/>
      <c r="L26" s="798" t="str">
        <f>IF(ISERROR(VLOOKUP($B26,競技者データ入力シート!$B$8:$AK$57,21,FALSE)),"",VLOOKUP($B26,競技者データ入力シート!$B$8:$AK$57,21,FALSE))</f>
        <v/>
      </c>
      <c r="M26" s="798"/>
      <c r="N26" s="798" t="str">
        <f>IF(ISERROR(VLOOKUP($B26,競技者データ入力シート!$B$8:$AK$57,26,FALSE)),"",VLOOKUP($B26,競技者データ入力シート!$B$8:$AK$57,26,FALSE))</f>
        <v/>
      </c>
      <c r="O26" s="798"/>
      <c r="P26" s="799"/>
      <c r="Q26" s="799"/>
      <c r="R26" s="799"/>
      <c r="S26" s="800"/>
    </row>
    <row r="27" spans="2:19" ht="16.649999999999999" customHeight="1" x14ac:dyDescent="0.25">
      <c r="B27" s="226">
        <v>11</v>
      </c>
      <c r="C27" s="139" t="str">
        <f>IF(ISERROR(VLOOKUP(B27,'NANS Data'!$D$2:$P$51,6,FALSE)),"",VLOOKUP(B27,'NANS Data'!$D$2:$P$51,6,FALSE))</f>
        <v/>
      </c>
      <c r="D27" s="787" t="str">
        <f>IF(ISERROR(VLOOKUP(B27,'NANS Data'!$D$2:$P$51,7,FALSE)),"",VLOOKUP(B27,'NANS Data'!$D$2:$P$51,7,FALSE))</f>
        <v/>
      </c>
      <c r="E27" s="788"/>
      <c r="F27" s="789"/>
      <c r="G27" s="140" t="str">
        <f>IF(ISERROR(VLOOKUP(B27,'NANS Data'!$D$2:$P$51,12,FALSE)),"",VLOOKUP(B27,'NANS Data'!$D$2:$P$51,12,FALSE))</f>
        <v/>
      </c>
      <c r="H27" s="141" t="str">
        <f>IF(ISERROR(VLOOKUP(B27,競技者データ入力シート!$B$8:$O$57,2,FALSE)),"",VLOOKUP(B27,競技者データ入力シート!$B$8:$O$57,8,FALSE))</f>
        <v/>
      </c>
      <c r="I27" s="142" t="str">
        <f>IF(ISERROR(VLOOKUP(B27,'NANS Data'!$D$2:$P$51,13,FALSE)),"",VLOOKUP(B27,'NANS Data'!$D$2:$P$51,13,FALSE))</f>
        <v/>
      </c>
      <c r="J27" s="790" t="str">
        <f>IF(ISERROR(VLOOKUP($B27,競技者データ入力シート!$B$8:$Q$57,16,FALSE)),"",VLOOKUP($B27,競技者データ入力シート!$B$8:$Q$57,16,FALSE))</f>
        <v/>
      </c>
      <c r="K27" s="791"/>
      <c r="L27" s="791" t="str">
        <f>IF(ISERROR(VLOOKUP($B27,競技者データ入力シート!$B$8:$AK$57,21,FALSE)),"",VLOOKUP($B27,競技者データ入力シート!$B$8:$AK$57,21,FALSE))</f>
        <v/>
      </c>
      <c r="M27" s="791"/>
      <c r="N27" s="791" t="str">
        <f>IF(ISERROR(VLOOKUP($B27,競技者データ入力シート!$B$8:$AK$57,26,FALSE)),"",VLOOKUP($B27,競技者データ入力シート!$B$8:$AK$57,26,FALSE))</f>
        <v/>
      </c>
      <c r="O27" s="791"/>
      <c r="P27" s="792"/>
      <c r="Q27" s="792"/>
      <c r="R27" s="792"/>
      <c r="S27" s="793"/>
    </row>
    <row r="28" spans="2:19" ht="16.649999999999999" customHeight="1" x14ac:dyDescent="0.25">
      <c r="B28" s="227">
        <v>12</v>
      </c>
      <c r="C28" s="139" t="str">
        <f>IF(ISERROR(VLOOKUP(B28,'NANS Data'!$D$2:$P$51,6,FALSE)),"",VLOOKUP(B28,'NANS Data'!$D$2:$P$51,6,FALSE))</f>
        <v/>
      </c>
      <c r="D28" s="787" t="str">
        <f>IF(ISERROR(VLOOKUP(B28,'NANS Data'!$D$2:$P$51,7,FALSE)),"",VLOOKUP(B28,'NANS Data'!$D$2:$P$51,7,FALSE))</f>
        <v/>
      </c>
      <c r="E28" s="788"/>
      <c r="F28" s="789"/>
      <c r="G28" s="140" t="str">
        <f>IF(ISERROR(VLOOKUP(B28,'NANS Data'!$D$2:$P$51,12,FALSE)),"",VLOOKUP(B28,'NANS Data'!$D$2:$P$51,12,FALSE))</f>
        <v/>
      </c>
      <c r="H28" s="141" t="str">
        <f>IF(ISERROR(VLOOKUP(B28,競技者データ入力シート!$B$8:$O$57,2,FALSE)),"",VLOOKUP(B28,競技者データ入力シート!$B$8:$O$57,8,FALSE))</f>
        <v/>
      </c>
      <c r="I28" s="142" t="str">
        <f>IF(ISERROR(VLOOKUP(B28,'NANS Data'!$D$2:$P$51,13,FALSE)),"",VLOOKUP(B28,'NANS Data'!$D$2:$P$51,13,FALSE))</f>
        <v/>
      </c>
      <c r="J28" s="790" t="str">
        <f>IF(ISERROR(VLOOKUP($B28,競技者データ入力シート!$B$8:$Q$57,16,FALSE)),"",VLOOKUP($B28,競技者データ入力シート!$B$8:$Q$57,16,FALSE))</f>
        <v/>
      </c>
      <c r="K28" s="791"/>
      <c r="L28" s="791" t="str">
        <f>IF(ISERROR(VLOOKUP($B28,競技者データ入力シート!$B$8:$AK$57,21,FALSE)),"",VLOOKUP($B28,競技者データ入力シート!$B$8:$AK$57,21,FALSE))</f>
        <v/>
      </c>
      <c r="M28" s="791"/>
      <c r="N28" s="791" t="str">
        <f>IF(ISERROR(VLOOKUP($B28,競技者データ入力シート!$B$8:$AK$57,26,FALSE)),"",VLOOKUP($B28,競技者データ入力シート!$B$8:$AK$57,26,FALSE))</f>
        <v/>
      </c>
      <c r="O28" s="791"/>
      <c r="P28" s="792"/>
      <c r="Q28" s="792"/>
      <c r="R28" s="792"/>
      <c r="S28" s="793"/>
    </row>
    <row r="29" spans="2:19" ht="16.649999999999999" customHeight="1" x14ac:dyDescent="0.25">
      <c r="B29" s="227">
        <v>13</v>
      </c>
      <c r="C29" s="139" t="str">
        <f>IF(ISERROR(VLOOKUP(B29,'NANS Data'!$D$2:$P$51,6,FALSE)),"",VLOOKUP(B29,'NANS Data'!$D$2:$P$51,6,FALSE))</f>
        <v/>
      </c>
      <c r="D29" s="787" t="str">
        <f>IF(ISERROR(VLOOKUP(B29,'NANS Data'!$D$2:$P$51,7,FALSE)),"",VLOOKUP(B29,'NANS Data'!$D$2:$P$51,7,FALSE))</f>
        <v/>
      </c>
      <c r="E29" s="788"/>
      <c r="F29" s="789"/>
      <c r="G29" s="140" t="str">
        <f>IF(ISERROR(VLOOKUP(B29,'NANS Data'!$D$2:$P$51,12,FALSE)),"",VLOOKUP(B29,'NANS Data'!$D$2:$P$51,12,FALSE))</f>
        <v/>
      </c>
      <c r="H29" s="141" t="str">
        <f>IF(ISERROR(VLOOKUP(B29,競技者データ入力シート!$B$8:$O$57,2,FALSE)),"",VLOOKUP(B29,競技者データ入力シート!$B$8:$O$57,8,FALSE))</f>
        <v/>
      </c>
      <c r="I29" s="142" t="str">
        <f>IF(ISERROR(VLOOKUP(B29,'NANS Data'!$D$2:$P$51,13,FALSE)),"",VLOOKUP(B29,'NANS Data'!$D$2:$P$51,13,FALSE))</f>
        <v/>
      </c>
      <c r="J29" s="790" t="str">
        <f>IF(ISERROR(VLOOKUP($B29,競技者データ入力シート!$B$8:$Q$57,16,FALSE)),"",VLOOKUP($B29,競技者データ入力シート!$B$8:$Q$57,16,FALSE))</f>
        <v/>
      </c>
      <c r="K29" s="791"/>
      <c r="L29" s="791" t="str">
        <f>IF(ISERROR(VLOOKUP($B29,競技者データ入力シート!$B$8:$AK$57,21,FALSE)),"",VLOOKUP($B29,競技者データ入力シート!$B$8:$AK$57,21,FALSE))</f>
        <v/>
      </c>
      <c r="M29" s="791"/>
      <c r="N29" s="791" t="str">
        <f>IF(ISERROR(VLOOKUP($B29,競技者データ入力シート!$B$8:$AK$57,26,FALSE)),"",VLOOKUP($B29,競技者データ入力シート!$B$8:$AK$57,26,FALSE))</f>
        <v/>
      </c>
      <c r="O29" s="791"/>
      <c r="P29" s="792"/>
      <c r="Q29" s="792"/>
      <c r="R29" s="792"/>
      <c r="S29" s="793"/>
    </row>
    <row r="30" spans="2:19" ht="16.649999999999999" customHeight="1" x14ac:dyDescent="0.25">
      <c r="B30" s="227">
        <v>14</v>
      </c>
      <c r="C30" s="139" t="str">
        <f>IF(ISERROR(VLOOKUP(B30,'NANS Data'!$D$2:$P$51,6,FALSE)),"",VLOOKUP(B30,'NANS Data'!$D$2:$P$51,6,FALSE))</f>
        <v/>
      </c>
      <c r="D30" s="787" t="str">
        <f>IF(ISERROR(VLOOKUP(B30,'NANS Data'!$D$2:$P$51,7,FALSE)),"",VLOOKUP(B30,'NANS Data'!$D$2:$P$51,7,FALSE))</f>
        <v/>
      </c>
      <c r="E30" s="788"/>
      <c r="F30" s="789"/>
      <c r="G30" s="140" t="str">
        <f>IF(ISERROR(VLOOKUP(B30,'NANS Data'!$D$2:$P$51,12,FALSE)),"",VLOOKUP(B30,'NANS Data'!$D$2:$P$51,12,FALSE))</f>
        <v/>
      </c>
      <c r="H30" s="141" t="str">
        <f>IF(ISERROR(VLOOKUP(B30,競技者データ入力シート!$B$8:$O$57,2,FALSE)),"",VLOOKUP(B30,競技者データ入力シート!$B$8:$O$57,8,FALSE))</f>
        <v/>
      </c>
      <c r="I30" s="142" t="str">
        <f>IF(ISERROR(VLOOKUP(B30,'NANS Data'!$D$2:$P$51,13,FALSE)),"",VLOOKUP(B30,'NANS Data'!$D$2:$P$51,13,FALSE))</f>
        <v/>
      </c>
      <c r="J30" s="790" t="str">
        <f>IF(ISERROR(VLOOKUP($B30,競技者データ入力シート!$B$8:$Q$57,16,FALSE)),"",VLOOKUP($B30,競技者データ入力シート!$B$8:$Q$57,16,FALSE))</f>
        <v/>
      </c>
      <c r="K30" s="791"/>
      <c r="L30" s="791" t="str">
        <f>IF(ISERROR(VLOOKUP($B30,競技者データ入力シート!$B$8:$AK$57,21,FALSE)),"",VLOOKUP($B30,競技者データ入力シート!$B$8:$AK$57,21,FALSE))</f>
        <v/>
      </c>
      <c r="M30" s="791"/>
      <c r="N30" s="791" t="str">
        <f>IF(ISERROR(VLOOKUP($B30,競技者データ入力シート!$B$8:$AK$57,26,FALSE)),"",VLOOKUP($B30,競技者データ入力シート!$B$8:$AK$57,26,FALSE))</f>
        <v/>
      </c>
      <c r="O30" s="791"/>
      <c r="P30" s="792"/>
      <c r="Q30" s="792"/>
      <c r="R30" s="792"/>
      <c r="S30" s="793"/>
    </row>
    <row r="31" spans="2:19" ht="16.649999999999999" customHeight="1" x14ac:dyDescent="0.25">
      <c r="B31" s="228">
        <v>15</v>
      </c>
      <c r="C31" s="143" t="str">
        <f>IF(ISERROR(VLOOKUP(B31,'NANS Data'!$D$2:$P$51,6,FALSE)),"",VLOOKUP(B31,'NANS Data'!$D$2:$P$51,6,FALSE))</f>
        <v/>
      </c>
      <c r="D31" s="794" t="str">
        <f>IF(ISERROR(VLOOKUP(B31,'NANS Data'!$D$2:$P$51,7,FALSE)),"",VLOOKUP(B31,'NANS Data'!$D$2:$P$51,7,FALSE))</f>
        <v/>
      </c>
      <c r="E31" s="795"/>
      <c r="F31" s="796"/>
      <c r="G31" s="144" t="str">
        <f>IF(ISERROR(VLOOKUP(B31,'NANS Data'!$D$2:$P$51,12,FALSE)),"",VLOOKUP(B31,'NANS Data'!$D$2:$P$51,12,FALSE))</f>
        <v/>
      </c>
      <c r="H31" s="145" t="str">
        <f>IF(ISERROR(VLOOKUP(B31,競技者データ入力シート!$B$8:$O$57,2,FALSE)),"",VLOOKUP(B31,競技者データ入力シート!$B$8:$O$57,8,FALSE))</f>
        <v/>
      </c>
      <c r="I31" s="146" t="str">
        <f>IF(ISERROR(VLOOKUP(B31,'NANS Data'!$D$2:$P$51,13,FALSE)),"",VLOOKUP(B31,'NANS Data'!$D$2:$P$51,13,FALSE))</f>
        <v/>
      </c>
      <c r="J31" s="797" t="str">
        <f>IF(ISERROR(VLOOKUP($B31,競技者データ入力シート!$B$8:$Q$57,16,FALSE)),"",VLOOKUP($B31,競技者データ入力シート!$B$8:$Q$57,16,FALSE))</f>
        <v/>
      </c>
      <c r="K31" s="798"/>
      <c r="L31" s="798" t="str">
        <f>IF(ISERROR(VLOOKUP($B31,競技者データ入力シート!$B$8:$AK$57,21,FALSE)),"",VLOOKUP($B31,競技者データ入力シート!$B$8:$AK$57,21,FALSE))</f>
        <v/>
      </c>
      <c r="M31" s="798"/>
      <c r="N31" s="798" t="str">
        <f>IF(ISERROR(VLOOKUP($B31,競技者データ入力シート!$B$8:$AK$57,26,FALSE)),"",VLOOKUP($B31,競技者データ入力シート!$B$8:$AK$57,26,FALSE))</f>
        <v/>
      </c>
      <c r="O31" s="798"/>
      <c r="P31" s="799"/>
      <c r="Q31" s="799"/>
      <c r="R31" s="799"/>
      <c r="S31" s="800"/>
    </row>
    <row r="32" spans="2:19" ht="16.649999999999999" customHeight="1" x14ac:dyDescent="0.25">
      <c r="B32" s="226">
        <v>16</v>
      </c>
      <c r="C32" s="139" t="str">
        <f>IF(ISERROR(VLOOKUP(B32,'NANS Data'!$D$2:$P$51,6,FALSE)),"",VLOOKUP(B32,'NANS Data'!$D$2:$P$51,6,FALSE))</f>
        <v/>
      </c>
      <c r="D32" s="787" t="str">
        <f>IF(ISERROR(VLOOKUP(B32,'NANS Data'!$D$2:$P$51,7,FALSE)),"",VLOOKUP(B32,'NANS Data'!$D$2:$P$51,7,FALSE))</f>
        <v/>
      </c>
      <c r="E32" s="788"/>
      <c r="F32" s="789"/>
      <c r="G32" s="140" t="str">
        <f>IF(ISERROR(VLOOKUP(B32,'NANS Data'!$D$2:$P$51,12,FALSE)),"",VLOOKUP(B32,'NANS Data'!$D$2:$P$51,12,FALSE))</f>
        <v/>
      </c>
      <c r="H32" s="141" t="str">
        <f>IF(ISERROR(VLOOKUP(B32,競技者データ入力シート!$B$8:$O$57,2,FALSE)),"",VLOOKUP(B32,競技者データ入力シート!$B$8:$O$57,8,FALSE))</f>
        <v/>
      </c>
      <c r="I32" s="142" t="str">
        <f>IF(ISERROR(VLOOKUP(B32,'NANS Data'!$D$2:$P$51,13,FALSE)),"",VLOOKUP(B32,'NANS Data'!$D$2:$P$51,13,FALSE))</f>
        <v/>
      </c>
      <c r="J32" s="790" t="str">
        <f>IF(ISERROR(VLOOKUP($B32,競技者データ入力シート!$B$8:$Q$57,16,FALSE)),"",VLOOKUP($B32,競技者データ入力シート!$B$8:$Q$57,16,FALSE))</f>
        <v/>
      </c>
      <c r="K32" s="791"/>
      <c r="L32" s="791" t="str">
        <f>IF(ISERROR(VLOOKUP($B32,競技者データ入力シート!$B$8:$AK$57,21,FALSE)),"",VLOOKUP($B32,競技者データ入力シート!$B$8:$AK$57,21,FALSE))</f>
        <v/>
      </c>
      <c r="M32" s="791"/>
      <c r="N32" s="791" t="str">
        <f>IF(ISERROR(VLOOKUP($B32,競技者データ入力シート!$B$8:$AK$57,26,FALSE)),"",VLOOKUP($B32,競技者データ入力シート!$B$8:$AK$57,26,FALSE))</f>
        <v/>
      </c>
      <c r="O32" s="791"/>
      <c r="P32" s="792"/>
      <c r="Q32" s="792"/>
      <c r="R32" s="792"/>
      <c r="S32" s="793"/>
    </row>
    <row r="33" spans="2:19" ht="16.649999999999999" customHeight="1" x14ac:dyDescent="0.25">
      <c r="B33" s="227">
        <v>17</v>
      </c>
      <c r="C33" s="139" t="str">
        <f>IF(ISERROR(VLOOKUP(B33,'NANS Data'!$D$2:$P$51,6,FALSE)),"",VLOOKUP(B33,'NANS Data'!$D$2:$P$51,6,FALSE))</f>
        <v/>
      </c>
      <c r="D33" s="787" t="str">
        <f>IF(ISERROR(VLOOKUP(B33,'NANS Data'!$D$2:$P$51,7,FALSE)),"",VLOOKUP(B33,'NANS Data'!$D$2:$P$51,7,FALSE))</f>
        <v/>
      </c>
      <c r="E33" s="788"/>
      <c r="F33" s="789"/>
      <c r="G33" s="140" t="str">
        <f>IF(ISERROR(VLOOKUP(B33,'NANS Data'!$D$2:$P$51,12,FALSE)),"",VLOOKUP(B33,'NANS Data'!$D$2:$P$51,12,FALSE))</f>
        <v/>
      </c>
      <c r="H33" s="141" t="str">
        <f>IF(ISERROR(VLOOKUP(B33,競技者データ入力シート!$B$8:$O$57,2,FALSE)),"",VLOOKUP(B33,競技者データ入力シート!$B$8:$O$57,8,FALSE))</f>
        <v/>
      </c>
      <c r="I33" s="142" t="str">
        <f>IF(ISERROR(VLOOKUP(B33,'NANS Data'!$D$2:$P$51,13,FALSE)),"",VLOOKUP(B33,'NANS Data'!$D$2:$P$51,13,FALSE))</f>
        <v/>
      </c>
      <c r="J33" s="790" t="str">
        <f>IF(ISERROR(VLOOKUP($B33,競技者データ入力シート!$B$8:$Q$57,16,FALSE)),"",VLOOKUP($B33,競技者データ入力シート!$B$8:$Q$57,16,FALSE))</f>
        <v/>
      </c>
      <c r="K33" s="791"/>
      <c r="L33" s="791" t="str">
        <f>IF(ISERROR(VLOOKUP($B33,競技者データ入力シート!$B$8:$AK$57,21,FALSE)),"",VLOOKUP($B33,競技者データ入力シート!$B$8:$AK$57,21,FALSE))</f>
        <v/>
      </c>
      <c r="M33" s="791"/>
      <c r="N33" s="791" t="str">
        <f>IF(ISERROR(VLOOKUP($B33,競技者データ入力シート!$B$8:$AK$57,26,FALSE)),"",VLOOKUP($B33,競技者データ入力シート!$B$8:$AK$57,26,FALSE))</f>
        <v/>
      </c>
      <c r="O33" s="791"/>
      <c r="P33" s="792"/>
      <c r="Q33" s="792"/>
      <c r="R33" s="792"/>
      <c r="S33" s="793"/>
    </row>
    <row r="34" spans="2:19" ht="16.649999999999999" customHeight="1" x14ac:dyDescent="0.25">
      <c r="B34" s="227">
        <v>18</v>
      </c>
      <c r="C34" s="139" t="str">
        <f>IF(ISERROR(VLOOKUP(B34,'NANS Data'!$D$2:$P$51,6,FALSE)),"",VLOOKUP(B34,'NANS Data'!$D$2:$P$51,6,FALSE))</f>
        <v/>
      </c>
      <c r="D34" s="787" t="str">
        <f>IF(ISERROR(VLOOKUP(B34,'NANS Data'!$D$2:$P$51,7,FALSE)),"",VLOOKUP(B34,'NANS Data'!$D$2:$P$51,7,FALSE))</f>
        <v/>
      </c>
      <c r="E34" s="788"/>
      <c r="F34" s="789"/>
      <c r="G34" s="140" t="str">
        <f>IF(ISERROR(VLOOKUP(B34,'NANS Data'!$D$2:$P$51,12,FALSE)),"",VLOOKUP(B34,'NANS Data'!$D$2:$P$51,12,FALSE))</f>
        <v/>
      </c>
      <c r="H34" s="141" t="str">
        <f>IF(ISERROR(VLOOKUP(B34,競技者データ入力シート!$B$8:$O$57,2,FALSE)),"",VLOOKUP(B34,競技者データ入力シート!$B$8:$O$57,8,FALSE))</f>
        <v/>
      </c>
      <c r="I34" s="142" t="str">
        <f>IF(ISERROR(VLOOKUP(B34,'NANS Data'!$D$2:$P$51,13,FALSE)),"",VLOOKUP(B34,'NANS Data'!$D$2:$P$51,13,FALSE))</f>
        <v/>
      </c>
      <c r="J34" s="790" t="str">
        <f>IF(ISERROR(VLOOKUP($B34,競技者データ入力シート!$B$8:$Q$57,16,FALSE)),"",VLOOKUP($B34,競技者データ入力シート!$B$8:$Q$57,16,FALSE))</f>
        <v/>
      </c>
      <c r="K34" s="791"/>
      <c r="L34" s="791" t="str">
        <f>IF(ISERROR(VLOOKUP($B34,競技者データ入力シート!$B$8:$AK$57,21,FALSE)),"",VLOOKUP($B34,競技者データ入力シート!$B$8:$AK$57,21,FALSE))</f>
        <v/>
      </c>
      <c r="M34" s="791"/>
      <c r="N34" s="791" t="str">
        <f>IF(ISERROR(VLOOKUP($B34,競技者データ入力シート!$B$8:$AK$57,26,FALSE)),"",VLOOKUP($B34,競技者データ入力シート!$B$8:$AK$57,26,FALSE))</f>
        <v/>
      </c>
      <c r="O34" s="791"/>
      <c r="P34" s="792"/>
      <c r="Q34" s="792"/>
      <c r="R34" s="792"/>
      <c r="S34" s="793"/>
    </row>
    <row r="35" spans="2:19" ht="16.649999999999999" customHeight="1" x14ac:dyDescent="0.25">
      <c r="B35" s="227">
        <v>19</v>
      </c>
      <c r="C35" s="139" t="str">
        <f>IF(ISERROR(VLOOKUP(B35,'NANS Data'!$D$2:$P$51,6,FALSE)),"",VLOOKUP(B35,'NANS Data'!$D$2:$P$51,6,FALSE))</f>
        <v/>
      </c>
      <c r="D35" s="787" t="str">
        <f>IF(ISERROR(VLOOKUP(B35,'NANS Data'!$D$2:$P$51,7,FALSE)),"",VLOOKUP(B35,'NANS Data'!$D$2:$P$51,7,FALSE))</f>
        <v/>
      </c>
      <c r="E35" s="788"/>
      <c r="F35" s="789"/>
      <c r="G35" s="140" t="str">
        <f>IF(ISERROR(VLOOKUP(B35,'NANS Data'!$D$2:$P$51,12,FALSE)),"",VLOOKUP(B35,'NANS Data'!$D$2:$P$51,12,FALSE))</f>
        <v/>
      </c>
      <c r="H35" s="141" t="str">
        <f>IF(ISERROR(VLOOKUP(B35,競技者データ入力シート!$B$8:$O$57,2,FALSE)),"",VLOOKUP(B35,競技者データ入力シート!$B$8:$O$57,8,FALSE))</f>
        <v/>
      </c>
      <c r="I35" s="142" t="str">
        <f>IF(ISERROR(VLOOKUP(B35,'NANS Data'!$D$2:$P$51,13,FALSE)),"",VLOOKUP(B35,'NANS Data'!$D$2:$P$51,13,FALSE))</f>
        <v/>
      </c>
      <c r="J35" s="790" t="str">
        <f>IF(ISERROR(VLOOKUP($B35,競技者データ入力シート!$B$8:$Q$57,16,FALSE)),"",VLOOKUP($B35,競技者データ入力シート!$B$8:$Q$57,16,FALSE))</f>
        <v/>
      </c>
      <c r="K35" s="791"/>
      <c r="L35" s="791" t="str">
        <f>IF(ISERROR(VLOOKUP($B35,競技者データ入力シート!$B$8:$AK$57,21,FALSE)),"",VLOOKUP($B35,競技者データ入力シート!$B$8:$AK$57,21,FALSE))</f>
        <v/>
      </c>
      <c r="M35" s="791"/>
      <c r="N35" s="791" t="str">
        <f>IF(ISERROR(VLOOKUP($B35,競技者データ入力シート!$B$8:$AK$57,26,FALSE)),"",VLOOKUP($B35,競技者データ入力シート!$B$8:$AK$57,26,FALSE))</f>
        <v/>
      </c>
      <c r="O35" s="791"/>
      <c r="P35" s="792"/>
      <c r="Q35" s="792"/>
      <c r="R35" s="792"/>
      <c r="S35" s="793"/>
    </row>
    <row r="36" spans="2:19" ht="16.649999999999999" customHeight="1" x14ac:dyDescent="0.25">
      <c r="B36" s="228">
        <v>20</v>
      </c>
      <c r="C36" s="143" t="str">
        <f>IF(ISERROR(VLOOKUP(B36,'NANS Data'!$D$2:$P$51,6,FALSE)),"",VLOOKUP(B36,'NANS Data'!$D$2:$P$51,6,FALSE))</f>
        <v/>
      </c>
      <c r="D36" s="794" t="str">
        <f>IF(ISERROR(VLOOKUP(B36,'NANS Data'!$D$2:$P$51,7,FALSE)),"",VLOOKUP(B36,'NANS Data'!$D$2:$P$51,7,FALSE))</f>
        <v/>
      </c>
      <c r="E36" s="795"/>
      <c r="F36" s="796"/>
      <c r="G36" s="144" t="str">
        <f>IF(ISERROR(VLOOKUP(B36,'NANS Data'!$D$2:$P$51,12,FALSE)),"",VLOOKUP(B36,'NANS Data'!$D$2:$P$51,12,FALSE))</f>
        <v/>
      </c>
      <c r="H36" s="145" t="str">
        <f>IF(ISERROR(VLOOKUP(B36,競技者データ入力シート!$B$8:$O$57,2,FALSE)),"",VLOOKUP(B36,競技者データ入力シート!$B$8:$O$57,8,FALSE))</f>
        <v/>
      </c>
      <c r="I36" s="146" t="str">
        <f>IF(ISERROR(VLOOKUP(B36,'NANS Data'!$D$2:$P$51,13,FALSE)),"",VLOOKUP(B36,'NANS Data'!$D$2:$P$51,13,FALSE))</f>
        <v/>
      </c>
      <c r="J36" s="797" t="str">
        <f>IF(ISERROR(VLOOKUP($B36,競技者データ入力シート!$B$8:$Q$57,16,FALSE)),"",VLOOKUP($B36,競技者データ入力シート!$B$8:$Q$57,16,FALSE))</f>
        <v/>
      </c>
      <c r="K36" s="798"/>
      <c r="L36" s="798" t="str">
        <f>IF(ISERROR(VLOOKUP($B36,競技者データ入力シート!$B$8:$AK$57,21,FALSE)),"",VLOOKUP($B36,競技者データ入力シート!$B$8:$AK$57,21,FALSE))</f>
        <v/>
      </c>
      <c r="M36" s="798"/>
      <c r="N36" s="798" t="str">
        <f>IF(ISERROR(VLOOKUP($B36,競技者データ入力シート!$B$8:$AK$57,26,FALSE)),"",VLOOKUP($B36,競技者データ入力シート!$B$8:$AK$57,26,FALSE))</f>
        <v/>
      </c>
      <c r="O36" s="798"/>
      <c r="P36" s="799"/>
      <c r="Q36" s="799"/>
      <c r="R36" s="799"/>
      <c r="S36" s="800"/>
    </row>
    <row r="37" spans="2:19" ht="16.649999999999999" customHeight="1" x14ac:dyDescent="0.25">
      <c r="B37" s="226">
        <v>21</v>
      </c>
      <c r="C37" s="139" t="str">
        <f>IF(ISERROR(VLOOKUP(B37,'NANS Data'!$D$2:$P$51,6,FALSE)),"",VLOOKUP(B37,'NANS Data'!$D$2:$P$51,6,FALSE))</f>
        <v/>
      </c>
      <c r="D37" s="787" t="str">
        <f>IF(ISERROR(VLOOKUP(B37,'NANS Data'!$D$2:$P$51,7,FALSE)),"",VLOOKUP(B37,'NANS Data'!$D$2:$P$51,7,FALSE))</f>
        <v/>
      </c>
      <c r="E37" s="788"/>
      <c r="F37" s="789"/>
      <c r="G37" s="140" t="str">
        <f>IF(ISERROR(VLOOKUP(B37,'NANS Data'!$D$2:$P$51,12,FALSE)),"",VLOOKUP(B37,'NANS Data'!$D$2:$P$51,12,FALSE))</f>
        <v/>
      </c>
      <c r="H37" s="141" t="str">
        <f>IF(ISERROR(VLOOKUP(B37,競技者データ入力シート!$B$8:$O$57,2,FALSE)),"",VLOOKUP(B37,競技者データ入力シート!$B$8:$O$57,8,FALSE))</f>
        <v/>
      </c>
      <c r="I37" s="142" t="str">
        <f>IF(ISERROR(VLOOKUP(B37,'NANS Data'!$D$2:$P$51,13,FALSE)),"",VLOOKUP(B37,'NANS Data'!$D$2:$P$51,13,FALSE))</f>
        <v/>
      </c>
      <c r="J37" s="790" t="str">
        <f>IF(ISERROR(VLOOKUP($B37,競技者データ入力シート!$B$8:$Q$57,16,FALSE)),"",VLOOKUP($B37,競技者データ入力シート!$B$8:$Q$57,16,FALSE))</f>
        <v/>
      </c>
      <c r="K37" s="791"/>
      <c r="L37" s="791" t="str">
        <f>IF(ISERROR(VLOOKUP($B37,競技者データ入力シート!$B$8:$AK$57,21,FALSE)),"",VLOOKUP($B37,競技者データ入力シート!$B$8:$AK$57,21,FALSE))</f>
        <v/>
      </c>
      <c r="M37" s="791"/>
      <c r="N37" s="791" t="str">
        <f>IF(ISERROR(VLOOKUP($B37,競技者データ入力シート!$B$8:$AK$57,26,FALSE)),"",VLOOKUP($B37,競技者データ入力シート!$B$8:$AK$57,26,FALSE))</f>
        <v/>
      </c>
      <c r="O37" s="791"/>
      <c r="P37" s="792"/>
      <c r="Q37" s="792"/>
      <c r="R37" s="792"/>
      <c r="S37" s="793"/>
    </row>
    <row r="38" spans="2:19" ht="16.649999999999999" customHeight="1" x14ac:dyDescent="0.25">
      <c r="B38" s="227">
        <v>22</v>
      </c>
      <c r="C38" s="139" t="str">
        <f>IF(ISERROR(VLOOKUP(B38,'NANS Data'!$D$2:$P$51,6,FALSE)),"",VLOOKUP(B38,'NANS Data'!$D$2:$P$51,6,FALSE))</f>
        <v/>
      </c>
      <c r="D38" s="787" t="str">
        <f>IF(ISERROR(VLOOKUP(B38,'NANS Data'!$D$2:$P$51,7,FALSE)),"",VLOOKUP(B38,'NANS Data'!$D$2:$P$51,7,FALSE))</f>
        <v/>
      </c>
      <c r="E38" s="788"/>
      <c r="F38" s="789"/>
      <c r="G38" s="140" t="str">
        <f>IF(ISERROR(VLOOKUP(B38,'NANS Data'!$D$2:$P$51,12,FALSE)),"",VLOOKUP(B38,'NANS Data'!$D$2:$P$51,12,FALSE))</f>
        <v/>
      </c>
      <c r="H38" s="141" t="str">
        <f>IF(ISERROR(VLOOKUP(B38,競技者データ入力シート!$B$8:$O$57,2,FALSE)),"",VLOOKUP(B38,競技者データ入力シート!$B$8:$O$57,8,FALSE))</f>
        <v/>
      </c>
      <c r="I38" s="142" t="str">
        <f>IF(ISERROR(VLOOKUP(B38,'NANS Data'!$D$2:$P$51,13,FALSE)),"",VLOOKUP(B38,'NANS Data'!$D$2:$P$51,13,FALSE))</f>
        <v/>
      </c>
      <c r="J38" s="790" t="str">
        <f>IF(ISERROR(VLOOKUP($B38,競技者データ入力シート!$B$8:$Q$57,16,FALSE)),"",VLOOKUP($B38,競技者データ入力シート!$B$8:$Q$57,16,FALSE))</f>
        <v/>
      </c>
      <c r="K38" s="791"/>
      <c r="L38" s="791" t="str">
        <f>IF(ISERROR(VLOOKUP($B38,競技者データ入力シート!$B$8:$AK$57,21,FALSE)),"",VLOOKUP($B38,競技者データ入力シート!$B$8:$AK$57,21,FALSE))</f>
        <v/>
      </c>
      <c r="M38" s="791"/>
      <c r="N38" s="791" t="str">
        <f>IF(ISERROR(VLOOKUP($B38,競技者データ入力シート!$B$8:$AK$57,26,FALSE)),"",VLOOKUP($B38,競技者データ入力シート!$B$8:$AK$57,26,FALSE))</f>
        <v/>
      </c>
      <c r="O38" s="791"/>
      <c r="P38" s="792"/>
      <c r="Q38" s="792"/>
      <c r="R38" s="792"/>
      <c r="S38" s="793"/>
    </row>
    <row r="39" spans="2:19" ht="16.649999999999999" customHeight="1" x14ac:dyDescent="0.25">
      <c r="B39" s="227">
        <v>23</v>
      </c>
      <c r="C39" s="139" t="str">
        <f>IF(ISERROR(VLOOKUP(B39,'NANS Data'!$D$2:$P$51,6,FALSE)),"",VLOOKUP(B39,'NANS Data'!$D$2:$P$51,6,FALSE))</f>
        <v/>
      </c>
      <c r="D39" s="787" t="str">
        <f>IF(ISERROR(VLOOKUP(B39,'NANS Data'!$D$2:$P$51,7,FALSE)),"",VLOOKUP(B39,'NANS Data'!$D$2:$P$51,7,FALSE))</f>
        <v/>
      </c>
      <c r="E39" s="788"/>
      <c r="F39" s="789"/>
      <c r="G39" s="140" t="str">
        <f>IF(ISERROR(VLOOKUP(B39,'NANS Data'!$D$2:$P$51,12,FALSE)),"",VLOOKUP(B39,'NANS Data'!$D$2:$P$51,12,FALSE))</f>
        <v/>
      </c>
      <c r="H39" s="141" t="str">
        <f>IF(ISERROR(VLOOKUP(B39,競技者データ入力シート!$B$8:$O$57,2,FALSE)),"",VLOOKUP(B39,競技者データ入力シート!$B$8:$O$57,8,FALSE))</f>
        <v/>
      </c>
      <c r="I39" s="142" t="str">
        <f>IF(ISERROR(VLOOKUP(B39,'NANS Data'!$D$2:$P$51,13,FALSE)),"",VLOOKUP(B39,'NANS Data'!$D$2:$P$51,13,FALSE))</f>
        <v/>
      </c>
      <c r="J39" s="790" t="str">
        <f>IF(ISERROR(VLOOKUP($B39,競技者データ入力シート!$B$8:$Q$57,16,FALSE)),"",VLOOKUP($B39,競技者データ入力シート!$B$8:$Q$57,16,FALSE))</f>
        <v/>
      </c>
      <c r="K39" s="791"/>
      <c r="L39" s="791" t="str">
        <f>IF(ISERROR(VLOOKUP($B39,競技者データ入力シート!$B$8:$AK$57,21,FALSE)),"",VLOOKUP($B39,競技者データ入力シート!$B$8:$AK$57,21,FALSE))</f>
        <v/>
      </c>
      <c r="M39" s="791"/>
      <c r="N39" s="791" t="str">
        <f>IF(ISERROR(VLOOKUP($B39,競技者データ入力シート!$B$8:$AK$57,26,FALSE)),"",VLOOKUP($B39,競技者データ入力シート!$B$8:$AK$57,26,FALSE))</f>
        <v/>
      </c>
      <c r="O39" s="791"/>
      <c r="P39" s="792"/>
      <c r="Q39" s="792"/>
      <c r="R39" s="792"/>
      <c r="S39" s="793"/>
    </row>
    <row r="40" spans="2:19" ht="16.649999999999999" customHeight="1" x14ac:dyDescent="0.25">
      <c r="B40" s="227">
        <v>24</v>
      </c>
      <c r="C40" s="139" t="str">
        <f>IF(ISERROR(VLOOKUP(B40,'NANS Data'!$D$2:$P$51,6,FALSE)),"",VLOOKUP(B40,'NANS Data'!$D$2:$P$51,6,FALSE))</f>
        <v/>
      </c>
      <c r="D40" s="787" t="str">
        <f>IF(ISERROR(VLOOKUP(B40,'NANS Data'!$D$2:$P$51,7,FALSE)),"",VLOOKUP(B40,'NANS Data'!$D$2:$P$51,7,FALSE))</f>
        <v/>
      </c>
      <c r="E40" s="788"/>
      <c r="F40" s="789"/>
      <c r="G40" s="140" t="str">
        <f>IF(ISERROR(VLOOKUP(B40,'NANS Data'!$D$2:$P$51,12,FALSE)),"",VLOOKUP(B40,'NANS Data'!$D$2:$P$51,12,FALSE))</f>
        <v/>
      </c>
      <c r="H40" s="141" t="str">
        <f>IF(ISERROR(VLOOKUP(B40,競技者データ入力シート!$B$8:$O$57,2,FALSE)),"",VLOOKUP(B40,競技者データ入力シート!$B$8:$O$57,8,FALSE))</f>
        <v/>
      </c>
      <c r="I40" s="142" t="str">
        <f>IF(ISERROR(VLOOKUP(B40,'NANS Data'!$D$2:$P$51,13,FALSE)),"",VLOOKUP(B40,'NANS Data'!$D$2:$P$51,13,FALSE))</f>
        <v/>
      </c>
      <c r="J40" s="790" t="str">
        <f>IF(ISERROR(VLOOKUP($B40,競技者データ入力シート!$B$8:$Q$57,16,FALSE)),"",VLOOKUP($B40,競技者データ入力シート!$B$8:$Q$57,16,FALSE))</f>
        <v/>
      </c>
      <c r="K40" s="791"/>
      <c r="L40" s="791" t="str">
        <f>IF(ISERROR(VLOOKUP($B40,競技者データ入力シート!$B$8:$AK$57,21,FALSE)),"",VLOOKUP($B40,競技者データ入力シート!$B$8:$AK$57,21,FALSE))</f>
        <v/>
      </c>
      <c r="M40" s="791"/>
      <c r="N40" s="791" t="str">
        <f>IF(ISERROR(VLOOKUP($B40,競技者データ入力シート!$B$8:$AK$57,26,FALSE)),"",VLOOKUP($B40,競技者データ入力シート!$B$8:$AK$57,26,FALSE))</f>
        <v/>
      </c>
      <c r="O40" s="791"/>
      <c r="P40" s="792"/>
      <c r="Q40" s="792"/>
      <c r="R40" s="792"/>
      <c r="S40" s="793"/>
    </row>
    <row r="41" spans="2:19" ht="16.649999999999999" customHeight="1" x14ac:dyDescent="0.25">
      <c r="B41" s="228">
        <v>25</v>
      </c>
      <c r="C41" s="143" t="str">
        <f>IF(ISERROR(VLOOKUP(B41,'NANS Data'!$D$2:$P$51,6,FALSE)),"",VLOOKUP(B41,'NANS Data'!$D$2:$P$51,6,FALSE))</f>
        <v/>
      </c>
      <c r="D41" s="794" t="str">
        <f>IF(ISERROR(VLOOKUP(B41,'NANS Data'!$D$2:$P$51,7,FALSE)),"",VLOOKUP(B41,'NANS Data'!$D$2:$P$51,7,FALSE))</f>
        <v/>
      </c>
      <c r="E41" s="795"/>
      <c r="F41" s="796"/>
      <c r="G41" s="144" t="str">
        <f>IF(ISERROR(VLOOKUP(B41,'NANS Data'!$D$2:$P$51,12,FALSE)),"",VLOOKUP(B41,'NANS Data'!$D$2:$P$51,12,FALSE))</f>
        <v/>
      </c>
      <c r="H41" s="145" t="str">
        <f>IF(ISERROR(VLOOKUP(B41,競技者データ入力シート!$B$8:$O$57,2,FALSE)),"",VLOOKUP(B41,競技者データ入力シート!$B$8:$O$57,8,FALSE))</f>
        <v/>
      </c>
      <c r="I41" s="146" t="str">
        <f>IF(ISERROR(VLOOKUP(B41,'NANS Data'!$D$2:$P$51,13,FALSE)),"",VLOOKUP(B41,'NANS Data'!$D$2:$P$51,13,FALSE))</f>
        <v/>
      </c>
      <c r="J41" s="797" t="str">
        <f>IF(ISERROR(VLOOKUP($B41,競技者データ入力シート!$B$8:$Q$57,16,FALSE)),"",VLOOKUP($B41,競技者データ入力シート!$B$8:$Q$57,16,FALSE))</f>
        <v/>
      </c>
      <c r="K41" s="798"/>
      <c r="L41" s="798" t="str">
        <f>IF(ISERROR(VLOOKUP($B41,競技者データ入力シート!$B$8:$AK$57,21,FALSE)),"",VLOOKUP($B41,競技者データ入力シート!$B$8:$AK$57,21,FALSE))</f>
        <v/>
      </c>
      <c r="M41" s="798"/>
      <c r="N41" s="798" t="str">
        <f>IF(ISERROR(VLOOKUP($B41,競技者データ入力シート!$B$8:$AK$57,26,FALSE)),"",VLOOKUP($B41,競技者データ入力シート!$B$8:$AK$57,26,FALSE))</f>
        <v/>
      </c>
      <c r="O41" s="798"/>
      <c r="P41" s="799"/>
      <c r="Q41" s="799"/>
      <c r="R41" s="799"/>
      <c r="S41" s="800"/>
    </row>
    <row r="42" spans="2:19" ht="16.649999999999999" customHeight="1" x14ac:dyDescent="0.25">
      <c r="B42" s="226">
        <v>26</v>
      </c>
      <c r="C42" s="139" t="str">
        <f>IF(ISERROR(VLOOKUP(B42,'NANS Data'!$D$2:$P$51,6,FALSE)),"",VLOOKUP(B42,'NANS Data'!$D$2:$P$51,6,FALSE))</f>
        <v/>
      </c>
      <c r="D42" s="787" t="str">
        <f>IF(ISERROR(VLOOKUP(B42,'NANS Data'!$D$2:$P$51,7,FALSE)),"",VLOOKUP(B42,'NANS Data'!$D$2:$P$51,7,FALSE))</f>
        <v/>
      </c>
      <c r="E42" s="788"/>
      <c r="F42" s="789"/>
      <c r="G42" s="140" t="str">
        <f>IF(ISERROR(VLOOKUP(B42,'NANS Data'!$D$2:$P$51,12,FALSE)),"",VLOOKUP(B42,'NANS Data'!$D$2:$P$51,12,FALSE))</f>
        <v/>
      </c>
      <c r="H42" s="141" t="str">
        <f>IF(ISERROR(VLOOKUP(B42,競技者データ入力シート!$B$8:$O$57,2,FALSE)),"",VLOOKUP(B42,競技者データ入力シート!$B$8:$O$57,8,FALSE))</f>
        <v/>
      </c>
      <c r="I42" s="142" t="str">
        <f>IF(ISERROR(VLOOKUP(B42,'NANS Data'!$D$2:$P$51,13,FALSE)),"",VLOOKUP(B42,'NANS Data'!$D$2:$P$51,13,FALSE))</f>
        <v/>
      </c>
      <c r="J42" s="790" t="str">
        <f>IF(ISERROR(VLOOKUP($B42,競技者データ入力シート!$B$8:$Q$57,16,FALSE)),"",VLOOKUP($B42,競技者データ入力シート!$B$8:$Q$57,16,FALSE))</f>
        <v/>
      </c>
      <c r="K42" s="791"/>
      <c r="L42" s="791" t="str">
        <f>IF(ISERROR(VLOOKUP($B42,競技者データ入力シート!$B$8:$AK$57,21,FALSE)),"",VLOOKUP($B42,競技者データ入力シート!$B$8:$AK$57,21,FALSE))</f>
        <v/>
      </c>
      <c r="M42" s="791"/>
      <c r="N42" s="791" t="str">
        <f>IF(ISERROR(VLOOKUP($B42,競技者データ入力シート!$B$8:$AK$57,26,FALSE)),"",VLOOKUP($B42,競技者データ入力シート!$B$8:$AK$57,26,FALSE))</f>
        <v/>
      </c>
      <c r="O42" s="791"/>
      <c r="P42" s="792"/>
      <c r="Q42" s="792"/>
      <c r="R42" s="792"/>
      <c r="S42" s="793"/>
    </row>
    <row r="43" spans="2:19" ht="16.649999999999999" customHeight="1" x14ac:dyDescent="0.25">
      <c r="B43" s="227">
        <v>27</v>
      </c>
      <c r="C43" s="139" t="str">
        <f>IF(ISERROR(VLOOKUP(B43,'NANS Data'!$D$2:$P$51,6,FALSE)),"",VLOOKUP(B43,'NANS Data'!$D$2:$P$51,6,FALSE))</f>
        <v/>
      </c>
      <c r="D43" s="787" t="str">
        <f>IF(ISERROR(VLOOKUP(B43,'NANS Data'!$D$2:$P$51,7,FALSE)),"",VLOOKUP(B43,'NANS Data'!$D$2:$P$51,7,FALSE))</f>
        <v/>
      </c>
      <c r="E43" s="788"/>
      <c r="F43" s="789"/>
      <c r="G43" s="140" t="str">
        <f>IF(ISERROR(VLOOKUP(B43,'NANS Data'!$D$2:$P$51,12,FALSE)),"",VLOOKUP(B43,'NANS Data'!$D$2:$P$51,12,FALSE))</f>
        <v/>
      </c>
      <c r="H43" s="141" t="str">
        <f>IF(ISERROR(VLOOKUP(B43,競技者データ入力シート!$B$8:$O$57,2,FALSE)),"",VLOOKUP(B43,競技者データ入力シート!$B$8:$O$57,8,FALSE))</f>
        <v/>
      </c>
      <c r="I43" s="142" t="str">
        <f>IF(ISERROR(VLOOKUP(B43,'NANS Data'!$D$2:$P$51,13,FALSE)),"",VLOOKUP(B43,'NANS Data'!$D$2:$P$51,13,FALSE))</f>
        <v/>
      </c>
      <c r="J43" s="790" t="str">
        <f>IF(ISERROR(VLOOKUP($B43,競技者データ入力シート!$B$8:$Q$57,16,FALSE)),"",VLOOKUP($B43,競技者データ入力シート!$B$8:$Q$57,16,FALSE))</f>
        <v/>
      </c>
      <c r="K43" s="791"/>
      <c r="L43" s="791" t="str">
        <f>IF(ISERROR(VLOOKUP($B43,競技者データ入力シート!$B$8:$AK$57,21,FALSE)),"",VLOOKUP($B43,競技者データ入力シート!$B$8:$AK$57,21,FALSE))</f>
        <v/>
      </c>
      <c r="M43" s="791"/>
      <c r="N43" s="791" t="str">
        <f>IF(ISERROR(VLOOKUP($B43,競技者データ入力シート!$B$8:$AK$57,26,FALSE)),"",VLOOKUP($B43,競技者データ入力シート!$B$8:$AK$57,26,FALSE))</f>
        <v/>
      </c>
      <c r="O43" s="791"/>
      <c r="P43" s="792"/>
      <c r="Q43" s="792"/>
      <c r="R43" s="792"/>
      <c r="S43" s="793"/>
    </row>
    <row r="44" spans="2:19" ht="16.649999999999999" customHeight="1" x14ac:dyDescent="0.25">
      <c r="B44" s="227">
        <v>28</v>
      </c>
      <c r="C44" s="139" t="str">
        <f>IF(ISERROR(VLOOKUP(B44,'NANS Data'!$D$2:$P$51,6,FALSE)),"",VLOOKUP(B44,'NANS Data'!$D$2:$P$51,6,FALSE))</f>
        <v/>
      </c>
      <c r="D44" s="787" t="str">
        <f>IF(ISERROR(VLOOKUP(B44,'NANS Data'!$D$2:$P$51,7,FALSE)),"",VLOOKUP(B44,'NANS Data'!$D$2:$P$51,7,FALSE))</f>
        <v/>
      </c>
      <c r="E44" s="788"/>
      <c r="F44" s="789"/>
      <c r="G44" s="140" t="str">
        <f>IF(ISERROR(VLOOKUP(B44,'NANS Data'!$D$2:$P$51,12,FALSE)),"",VLOOKUP(B44,'NANS Data'!$D$2:$P$51,12,FALSE))</f>
        <v/>
      </c>
      <c r="H44" s="141" t="str">
        <f>IF(ISERROR(VLOOKUP(B44,競技者データ入力シート!$B$8:$O$57,2,FALSE)),"",VLOOKUP(B44,競技者データ入力シート!$B$8:$O$57,8,FALSE))</f>
        <v/>
      </c>
      <c r="I44" s="142" t="str">
        <f>IF(ISERROR(VLOOKUP(B44,'NANS Data'!$D$2:$P$51,13,FALSE)),"",VLOOKUP(B44,'NANS Data'!$D$2:$P$51,13,FALSE))</f>
        <v/>
      </c>
      <c r="J44" s="790" t="str">
        <f>IF(ISERROR(VLOOKUP($B44,競技者データ入力シート!$B$8:$Q$57,16,FALSE)),"",VLOOKUP($B44,競技者データ入力シート!$B$8:$Q$57,16,FALSE))</f>
        <v/>
      </c>
      <c r="K44" s="791"/>
      <c r="L44" s="791" t="str">
        <f>IF(ISERROR(VLOOKUP($B44,競技者データ入力シート!$B$8:$AK$57,21,FALSE)),"",VLOOKUP($B44,競技者データ入力シート!$B$8:$AK$57,21,FALSE))</f>
        <v/>
      </c>
      <c r="M44" s="791"/>
      <c r="N44" s="791" t="str">
        <f>IF(ISERROR(VLOOKUP($B44,競技者データ入力シート!$B$8:$AK$57,26,FALSE)),"",VLOOKUP($B44,競技者データ入力シート!$B$8:$AK$57,26,FALSE))</f>
        <v/>
      </c>
      <c r="O44" s="791"/>
      <c r="P44" s="792"/>
      <c r="Q44" s="792"/>
      <c r="R44" s="792"/>
      <c r="S44" s="793"/>
    </row>
    <row r="45" spans="2:19" ht="16.649999999999999" customHeight="1" x14ac:dyDescent="0.25">
      <c r="B45" s="227">
        <v>29</v>
      </c>
      <c r="C45" s="139" t="str">
        <f>IF(ISERROR(VLOOKUP(B45,'NANS Data'!$D$2:$P$51,6,FALSE)),"",VLOOKUP(B45,'NANS Data'!$D$2:$P$51,6,FALSE))</f>
        <v/>
      </c>
      <c r="D45" s="787" t="str">
        <f>IF(ISERROR(VLOOKUP(B45,'NANS Data'!$D$2:$P$51,7,FALSE)),"",VLOOKUP(B45,'NANS Data'!$D$2:$P$51,7,FALSE))</f>
        <v/>
      </c>
      <c r="E45" s="788"/>
      <c r="F45" s="789"/>
      <c r="G45" s="140" t="str">
        <f>IF(ISERROR(VLOOKUP(B45,'NANS Data'!$D$2:$P$51,12,FALSE)),"",VLOOKUP(B45,'NANS Data'!$D$2:$P$51,12,FALSE))</f>
        <v/>
      </c>
      <c r="H45" s="141" t="str">
        <f>IF(ISERROR(VLOOKUP(B45,競技者データ入力シート!$B$8:$O$57,2,FALSE)),"",VLOOKUP(B45,競技者データ入力シート!$B$8:$O$57,8,FALSE))</f>
        <v/>
      </c>
      <c r="I45" s="142" t="str">
        <f>IF(ISERROR(VLOOKUP(B45,'NANS Data'!$D$2:$P$51,13,FALSE)),"",VLOOKUP(B45,'NANS Data'!$D$2:$P$51,13,FALSE))</f>
        <v/>
      </c>
      <c r="J45" s="790" t="str">
        <f>IF(ISERROR(VLOOKUP($B45,競技者データ入力シート!$B$8:$Q$57,16,FALSE)),"",VLOOKUP($B45,競技者データ入力シート!$B$8:$Q$57,16,FALSE))</f>
        <v/>
      </c>
      <c r="K45" s="791"/>
      <c r="L45" s="791" t="str">
        <f>IF(ISERROR(VLOOKUP($B45,競技者データ入力シート!$B$8:$AK$57,21,FALSE)),"",VLOOKUP($B45,競技者データ入力シート!$B$8:$AK$57,21,FALSE))</f>
        <v/>
      </c>
      <c r="M45" s="791"/>
      <c r="N45" s="791" t="str">
        <f>IF(ISERROR(VLOOKUP($B45,競技者データ入力シート!$B$8:$AK$57,26,FALSE)),"",VLOOKUP($B45,競技者データ入力シート!$B$8:$AK$57,26,FALSE))</f>
        <v/>
      </c>
      <c r="O45" s="791"/>
      <c r="P45" s="792"/>
      <c r="Q45" s="792"/>
      <c r="R45" s="792"/>
      <c r="S45" s="793"/>
    </row>
    <row r="46" spans="2:19" ht="16.649999999999999" customHeight="1" x14ac:dyDescent="0.25">
      <c r="B46" s="228">
        <v>30</v>
      </c>
      <c r="C46" s="143" t="str">
        <f>IF(ISERROR(VLOOKUP(B46,'NANS Data'!$D$2:$P$51,6,FALSE)),"",VLOOKUP(B46,'NANS Data'!$D$2:$P$51,6,FALSE))</f>
        <v/>
      </c>
      <c r="D46" s="794" t="str">
        <f>IF(ISERROR(VLOOKUP(B46,'NANS Data'!$D$2:$P$51,7,FALSE)),"",VLOOKUP(B46,'NANS Data'!$D$2:$P$51,7,FALSE))</f>
        <v/>
      </c>
      <c r="E46" s="795"/>
      <c r="F46" s="796"/>
      <c r="G46" s="144" t="str">
        <f>IF(ISERROR(VLOOKUP(B46,'NANS Data'!$D$2:$P$51,12,FALSE)),"",VLOOKUP(B46,'NANS Data'!$D$2:$P$51,12,FALSE))</f>
        <v/>
      </c>
      <c r="H46" s="145" t="str">
        <f>IF(ISERROR(VLOOKUP(B46,競技者データ入力シート!$B$8:$O$57,2,FALSE)),"",VLOOKUP(B46,競技者データ入力シート!$B$8:$O$57,8,FALSE))</f>
        <v/>
      </c>
      <c r="I46" s="146" t="str">
        <f>IF(ISERROR(VLOOKUP(B46,'NANS Data'!$D$2:$P$51,13,FALSE)),"",VLOOKUP(B46,'NANS Data'!$D$2:$P$51,13,FALSE))</f>
        <v/>
      </c>
      <c r="J46" s="797" t="str">
        <f>IF(ISERROR(VLOOKUP($B46,競技者データ入力シート!$B$8:$Q$57,16,FALSE)),"",VLOOKUP($B46,競技者データ入力シート!$B$8:$Q$57,16,FALSE))</f>
        <v/>
      </c>
      <c r="K46" s="798"/>
      <c r="L46" s="798" t="str">
        <f>IF(ISERROR(VLOOKUP($B46,競技者データ入力シート!$B$8:$AK$57,21,FALSE)),"",VLOOKUP($B46,競技者データ入力シート!$B$8:$AK$57,21,FALSE))</f>
        <v/>
      </c>
      <c r="M46" s="798"/>
      <c r="N46" s="798" t="str">
        <f>IF(ISERROR(VLOOKUP($B46,競技者データ入力シート!$B$8:$AK$57,26,FALSE)),"",VLOOKUP($B46,競技者データ入力シート!$B$8:$AK$57,26,FALSE))</f>
        <v/>
      </c>
      <c r="O46" s="798"/>
      <c r="P46" s="799"/>
      <c r="Q46" s="799"/>
      <c r="R46" s="799"/>
      <c r="S46" s="800"/>
    </row>
    <row r="47" spans="2:19" ht="16.649999999999999" customHeight="1" x14ac:dyDescent="0.25">
      <c r="B47" s="226">
        <v>31</v>
      </c>
      <c r="C47" s="139" t="str">
        <f>IF(ISERROR(VLOOKUP(B47,'NANS Data'!$D$2:$P$51,6,FALSE)),"",VLOOKUP(B47,'NANS Data'!$D$2:$P$51,6,FALSE))</f>
        <v/>
      </c>
      <c r="D47" s="787" t="str">
        <f>IF(ISERROR(VLOOKUP(B47,'NANS Data'!$D$2:$P$51,7,FALSE)),"",VLOOKUP(B47,'NANS Data'!$D$2:$P$51,7,FALSE))</f>
        <v/>
      </c>
      <c r="E47" s="788"/>
      <c r="F47" s="789"/>
      <c r="G47" s="140" t="str">
        <f>IF(ISERROR(VLOOKUP(B47,'NANS Data'!$D$2:$P$51,12,FALSE)),"",VLOOKUP(B47,'NANS Data'!$D$2:$P$51,12,FALSE))</f>
        <v/>
      </c>
      <c r="H47" s="141" t="str">
        <f>IF(ISERROR(VLOOKUP(B47,競技者データ入力シート!$B$8:$O$57,2,FALSE)),"",VLOOKUP(B47,競技者データ入力シート!$B$8:$O$57,8,FALSE))</f>
        <v/>
      </c>
      <c r="I47" s="142" t="str">
        <f>IF(ISERROR(VLOOKUP(B47,'NANS Data'!$D$2:$P$51,13,FALSE)),"",VLOOKUP(B47,'NANS Data'!$D$2:$P$51,13,FALSE))</f>
        <v/>
      </c>
      <c r="J47" s="790" t="str">
        <f>IF(ISERROR(VLOOKUP($B47,競技者データ入力シート!$B$8:$Q$57,16,FALSE)),"",VLOOKUP($B47,競技者データ入力シート!$B$8:$Q$57,16,FALSE))</f>
        <v/>
      </c>
      <c r="K47" s="791"/>
      <c r="L47" s="791" t="str">
        <f>IF(ISERROR(VLOOKUP($B47,競技者データ入力シート!$B$8:$AK$57,21,FALSE)),"",VLOOKUP($B47,競技者データ入力シート!$B$8:$AK$57,21,FALSE))</f>
        <v/>
      </c>
      <c r="M47" s="791"/>
      <c r="N47" s="791" t="str">
        <f>IF(ISERROR(VLOOKUP($B47,競技者データ入力シート!$B$8:$AK$57,26,FALSE)),"",VLOOKUP($B47,競技者データ入力シート!$B$8:$AK$57,26,FALSE))</f>
        <v/>
      </c>
      <c r="O47" s="791"/>
      <c r="P47" s="792"/>
      <c r="Q47" s="792"/>
      <c r="R47" s="792"/>
      <c r="S47" s="793"/>
    </row>
    <row r="48" spans="2:19" ht="16.649999999999999" customHeight="1" x14ac:dyDescent="0.25">
      <c r="B48" s="227">
        <v>32</v>
      </c>
      <c r="C48" s="139" t="str">
        <f>IF(ISERROR(VLOOKUP(B48,'NANS Data'!$D$2:$P$51,6,FALSE)),"",VLOOKUP(B48,'NANS Data'!$D$2:$P$51,6,FALSE))</f>
        <v/>
      </c>
      <c r="D48" s="787" t="str">
        <f>IF(ISERROR(VLOOKUP(B48,'NANS Data'!$D$2:$P$51,7,FALSE)),"",VLOOKUP(B48,'NANS Data'!$D$2:$P$51,7,FALSE))</f>
        <v/>
      </c>
      <c r="E48" s="788"/>
      <c r="F48" s="789"/>
      <c r="G48" s="140" t="str">
        <f>IF(ISERROR(VLOOKUP(B48,'NANS Data'!$D$2:$P$51,12,FALSE)),"",VLOOKUP(B48,'NANS Data'!$D$2:$P$51,12,FALSE))</f>
        <v/>
      </c>
      <c r="H48" s="141" t="str">
        <f>IF(ISERROR(VLOOKUP(B48,競技者データ入力シート!$B$8:$O$57,2,FALSE)),"",VLOOKUP(B48,競技者データ入力シート!$B$8:$O$57,8,FALSE))</f>
        <v/>
      </c>
      <c r="I48" s="142" t="str">
        <f>IF(ISERROR(VLOOKUP(B48,'NANS Data'!$D$2:$P$51,13,FALSE)),"",VLOOKUP(B48,'NANS Data'!$D$2:$P$51,13,FALSE))</f>
        <v/>
      </c>
      <c r="J48" s="790" t="str">
        <f>IF(ISERROR(VLOOKUP($B48,競技者データ入力シート!$B$8:$Q$57,16,FALSE)),"",VLOOKUP($B48,競技者データ入力シート!$B$8:$Q$57,16,FALSE))</f>
        <v/>
      </c>
      <c r="K48" s="791"/>
      <c r="L48" s="791" t="str">
        <f>IF(ISERROR(VLOOKUP($B48,競技者データ入力シート!$B$8:$AK$57,21,FALSE)),"",VLOOKUP($B48,競技者データ入力シート!$B$8:$AK$57,21,FALSE))</f>
        <v/>
      </c>
      <c r="M48" s="791"/>
      <c r="N48" s="791" t="str">
        <f>IF(ISERROR(VLOOKUP($B48,競技者データ入力シート!$B$8:$AK$57,26,FALSE)),"",VLOOKUP($B48,競技者データ入力シート!$B$8:$AK$57,26,FALSE))</f>
        <v/>
      </c>
      <c r="O48" s="791"/>
      <c r="P48" s="792"/>
      <c r="Q48" s="792"/>
      <c r="R48" s="792"/>
      <c r="S48" s="793"/>
    </row>
    <row r="49" spans="2:19" ht="16.649999999999999" customHeight="1" x14ac:dyDescent="0.25">
      <c r="B49" s="227">
        <v>33</v>
      </c>
      <c r="C49" s="139" t="str">
        <f>IF(ISERROR(VLOOKUP(B49,'NANS Data'!$D$2:$P$51,6,FALSE)),"",VLOOKUP(B49,'NANS Data'!$D$2:$P$51,6,FALSE))</f>
        <v/>
      </c>
      <c r="D49" s="787" t="str">
        <f>IF(ISERROR(VLOOKUP(B49,'NANS Data'!$D$2:$P$51,7,FALSE)),"",VLOOKUP(B49,'NANS Data'!$D$2:$P$51,7,FALSE))</f>
        <v/>
      </c>
      <c r="E49" s="788"/>
      <c r="F49" s="789"/>
      <c r="G49" s="140" t="str">
        <f>IF(ISERROR(VLOOKUP(B49,'NANS Data'!$D$2:$P$51,12,FALSE)),"",VLOOKUP(B49,'NANS Data'!$D$2:$P$51,12,FALSE))</f>
        <v/>
      </c>
      <c r="H49" s="141" t="str">
        <f>IF(ISERROR(VLOOKUP(B49,競技者データ入力シート!$B$8:$O$57,2,FALSE)),"",VLOOKUP(B49,競技者データ入力シート!$B$8:$O$57,8,FALSE))</f>
        <v/>
      </c>
      <c r="I49" s="142" t="str">
        <f>IF(ISERROR(VLOOKUP(B49,'NANS Data'!$D$2:$P$51,13,FALSE)),"",VLOOKUP(B49,'NANS Data'!$D$2:$P$51,13,FALSE))</f>
        <v/>
      </c>
      <c r="J49" s="790" t="str">
        <f>IF(ISERROR(VLOOKUP($B49,競技者データ入力シート!$B$8:$Q$57,16,FALSE)),"",VLOOKUP($B49,競技者データ入力シート!$B$8:$Q$57,16,FALSE))</f>
        <v/>
      </c>
      <c r="K49" s="791"/>
      <c r="L49" s="791" t="str">
        <f>IF(ISERROR(VLOOKUP($B49,競技者データ入力シート!$B$8:$AK$57,21,FALSE)),"",VLOOKUP($B49,競技者データ入力シート!$B$8:$AK$57,21,FALSE))</f>
        <v/>
      </c>
      <c r="M49" s="791"/>
      <c r="N49" s="791" t="str">
        <f>IF(ISERROR(VLOOKUP($B49,競技者データ入力シート!$B$8:$AK$57,26,FALSE)),"",VLOOKUP($B49,競技者データ入力シート!$B$8:$AK$57,26,FALSE))</f>
        <v/>
      </c>
      <c r="O49" s="791"/>
      <c r="P49" s="792"/>
      <c r="Q49" s="792"/>
      <c r="R49" s="792"/>
      <c r="S49" s="793"/>
    </row>
    <row r="50" spans="2:19" ht="16.649999999999999" customHeight="1" x14ac:dyDescent="0.25">
      <c r="B50" s="227">
        <v>34</v>
      </c>
      <c r="C50" s="139" t="str">
        <f>IF(ISERROR(VLOOKUP(B50,'NANS Data'!$D$2:$P$51,6,FALSE)),"",VLOOKUP(B50,'NANS Data'!$D$2:$P$51,6,FALSE))</f>
        <v/>
      </c>
      <c r="D50" s="787" t="str">
        <f>IF(ISERROR(VLOOKUP(B50,'NANS Data'!$D$2:$P$51,7,FALSE)),"",VLOOKUP(B50,'NANS Data'!$D$2:$P$51,7,FALSE))</f>
        <v/>
      </c>
      <c r="E50" s="788"/>
      <c r="F50" s="789"/>
      <c r="G50" s="140" t="str">
        <f>IF(ISERROR(VLOOKUP(B50,'NANS Data'!$D$2:$P$51,12,FALSE)),"",VLOOKUP(B50,'NANS Data'!$D$2:$P$51,12,FALSE))</f>
        <v/>
      </c>
      <c r="H50" s="141" t="str">
        <f>IF(ISERROR(VLOOKUP(B50,競技者データ入力シート!$B$8:$O$57,2,FALSE)),"",VLOOKUP(B50,競技者データ入力シート!$B$8:$O$57,8,FALSE))</f>
        <v/>
      </c>
      <c r="I50" s="142" t="str">
        <f>IF(ISERROR(VLOOKUP(B50,'NANS Data'!$D$2:$P$51,13,FALSE)),"",VLOOKUP(B50,'NANS Data'!$D$2:$P$51,13,FALSE))</f>
        <v/>
      </c>
      <c r="J50" s="790" t="str">
        <f>IF(ISERROR(VLOOKUP($B50,競技者データ入力シート!$B$8:$Q$57,16,FALSE)),"",VLOOKUP($B50,競技者データ入力シート!$B$8:$Q$57,16,FALSE))</f>
        <v/>
      </c>
      <c r="K50" s="791"/>
      <c r="L50" s="791" t="str">
        <f>IF(ISERROR(VLOOKUP($B50,競技者データ入力シート!$B$8:$AK$57,21,FALSE)),"",VLOOKUP($B50,競技者データ入力シート!$B$8:$AK$57,21,FALSE))</f>
        <v/>
      </c>
      <c r="M50" s="791"/>
      <c r="N50" s="791" t="str">
        <f>IF(ISERROR(VLOOKUP($B50,競技者データ入力シート!$B$8:$AK$57,26,FALSE)),"",VLOOKUP($B50,競技者データ入力シート!$B$8:$AK$57,26,FALSE))</f>
        <v/>
      </c>
      <c r="O50" s="791"/>
      <c r="P50" s="792"/>
      <c r="Q50" s="792"/>
      <c r="R50" s="792"/>
      <c r="S50" s="793"/>
    </row>
    <row r="51" spans="2:19" ht="16.649999999999999" customHeight="1" x14ac:dyDescent="0.25">
      <c r="B51" s="228">
        <v>35</v>
      </c>
      <c r="C51" s="143" t="str">
        <f>IF(ISERROR(VLOOKUP(B51,'NANS Data'!$D$2:$P$51,6,FALSE)),"",VLOOKUP(B51,'NANS Data'!$D$2:$P$51,6,FALSE))</f>
        <v/>
      </c>
      <c r="D51" s="794" t="str">
        <f>IF(ISERROR(VLOOKUP(B51,'NANS Data'!$D$2:$P$51,7,FALSE)),"",VLOOKUP(B51,'NANS Data'!$D$2:$P$51,7,FALSE))</f>
        <v/>
      </c>
      <c r="E51" s="795"/>
      <c r="F51" s="796"/>
      <c r="G51" s="144" t="str">
        <f>IF(ISERROR(VLOOKUP(B51,'NANS Data'!$D$2:$P$51,12,FALSE)),"",VLOOKUP(B51,'NANS Data'!$D$2:$P$51,12,FALSE))</f>
        <v/>
      </c>
      <c r="H51" s="145" t="str">
        <f>IF(ISERROR(VLOOKUP(B51,競技者データ入力シート!$B$8:$O$57,2,FALSE)),"",VLOOKUP(B51,競技者データ入力シート!$B$8:$O$57,8,FALSE))</f>
        <v/>
      </c>
      <c r="I51" s="146" t="str">
        <f>IF(ISERROR(VLOOKUP(B51,'NANS Data'!$D$2:$P$51,13,FALSE)),"",VLOOKUP(B51,'NANS Data'!$D$2:$P$51,13,FALSE))</f>
        <v/>
      </c>
      <c r="J51" s="797" t="str">
        <f>IF(ISERROR(VLOOKUP($B51,競技者データ入力シート!$B$8:$Q$57,16,FALSE)),"",VLOOKUP($B51,競技者データ入力シート!$B$8:$Q$57,16,FALSE))</f>
        <v/>
      </c>
      <c r="K51" s="798"/>
      <c r="L51" s="798" t="str">
        <f>IF(ISERROR(VLOOKUP($B51,競技者データ入力シート!$B$8:$AK$57,21,FALSE)),"",VLOOKUP($B51,競技者データ入力シート!$B$8:$AK$57,21,FALSE))</f>
        <v/>
      </c>
      <c r="M51" s="798"/>
      <c r="N51" s="798" t="str">
        <f>IF(ISERROR(VLOOKUP($B51,競技者データ入力シート!$B$8:$AK$57,26,FALSE)),"",VLOOKUP($B51,競技者データ入力シート!$B$8:$AK$57,26,FALSE))</f>
        <v/>
      </c>
      <c r="O51" s="798"/>
      <c r="P51" s="799"/>
      <c r="Q51" s="799"/>
      <c r="R51" s="799"/>
      <c r="S51" s="800"/>
    </row>
    <row r="52" spans="2:19" ht="16.649999999999999" customHeight="1" x14ac:dyDescent="0.25">
      <c r="B52" s="226">
        <v>36</v>
      </c>
      <c r="C52" s="139" t="str">
        <f>IF(ISERROR(VLOOKUP(B52,'NANS Data'!$D$2:$P$51,6,FALSE)),"",VLOOKUP(B52,'NANS Data'!$D$2:$P$51,6,FALSE))</f>
        <v/>
      </c>
      <c r="D52" s="787" t="str">
        <f>IF(ISERROR(VLOOKUP(B52,'NANS Data'!$D$2:$P$51,7,FALSE)),"",VLOOKUP(B52,'NANS Data'!$D$2:$P$51,7,FALSE))</f>
        <v/>
      </c>
      <c r="E52" s="788"/>
      <c r="F52" s="789"/>
      <c r="G52" s="140" t="str">
        <f>IF(ISERROR(VLOOKUP(B52,'NANS Data'!$D$2:$P$51,12,FALSE)),"",VLOOKUP(B52,'NANS Data'!$D$2:$P$51,12,FALSE))</f>
        <v/>
      </c>
      <c r="H52" s="141" t="str">
        <f>IF(ISERROR(VLOOKUP(B52,競技者データ入力シート!$B$8:$O$57,2,FALSE)),"",VLOOKUP(B52,競技者データ入力シート!$B$8:$O$57,8,FALSE))</f>
        <v/>
      </c>
      <c r="I52" s="142" t="str">
        <f>IF(ISERROR(VLOOKUP(B52,'NANS Data'!$D$2:$P$51,13,FALSE)),"",VLOOKUP(B52,'NANS Data'!$D$2:$P$51,13,FALSE))</f>
        <v/>
      </c>
      <c r="J52" s="790" t="str">
        <f>IF(ISERROR(VLOOKUP($B52,競技者データ入力シート!$B$8:$Q$57,16,FALSE)),"",VLOOKUP($B52,競技者データ入力シート!$B$8:$Q$57,16,FALSE))</f>
        <v/>
      </c>
      <c r="K52" s="791"/>
      <c r="L52" s="791" t="str">
        <f>IF(ISERROR(VLOOKUP($B52,競技者データ入力シート!$B$8:$AK$57,21,FALSE)),"",VLOOKUP($B52,競技者データ入力シート!$B$8:$AK$57,21,FALSE))</f>
        <v/>
      </c>
      <c r="M52" s="791"/>
      <c r="N52" s="791" t="str">
        <f>IF(ISERROR(VLOOKUP($B52,競技者データ入力シート!$B$8:$AK$57,26,FALSE)),"",VLOOKUP($B52,競技者データ入力シート!$B$8:$AK$57,26,FALSE))</f>
        <v/>
      </c>
      <c r="O52" s="791"/>
      <c r="P52" s="792"/>
      <c r="Q52" s="792"/>
      <c r="R52" s="792"/>
      <c r="S52" s="793"/>
    </row>
    <row r="53" spans="2:19" ht="16.649999999999999" customHeight="1" x14ac:dyDescent="0.25">
      <c r="B53" s="227">
        <v>37</v>
      </c>
      <c r="C53" s="139" t="str">
        <f>IF(ISERROR(VLOOKUP(B53,'NANS Data'!$D$2:$P$51,6,FALSE)),"",VLOOKUP(B53,'NANS Data'!$D$2:$P$51,6,FALSE))</f>
        <v/>
      </c>
      <c r="D53" s="787" t="str">
        <f>IF(ISERROR(VLOOKUP(B53,'NANS Data'!$D$2:$P$51,7,FALSE)),"",VLOOKUP(B53,'NANS Data'!$D$2:$P$51,7,FALSE))</f>
        <v/>
      </c>
      <c r="E53" s="788"/>
      <c r="F53" s="789"/>
      <c r="G53" s="140" t="str">
        <f>IF(ISERROR(VLOOKUP(B53,'NANS Data'!$D$2:$P$51,12,FALSE)),"",VLOOKUP(B53,'NANS Data'!$D$2:$P$51,12,FALSE))</f>
        <v/>
      </c>
      <c r="H53" s="141" t="str">
        <f>IF(ISERROR(VLOOKUP(B53,競技者データ入力シート!$B$8:$O$57,2,FALSE)),"",VLOOKUP(B53,競技者データ入力シート!$B$8:$O$57,8,FALSE))</f>
        <v/>
      </c>
      <c r="I53" s="142" t="str">
        <f>IF(ISERROR(VLOOKUP(B53,'NANS Data'!$D$2:$P$51,13,FALSE)),"",VLOOKUP(B53,'NANS Data'!$D$2:$P$51,13,FALSE))</f>
        <v/>
      </c>
      <c r="J53" s="790" t="str">
        <f>IF(ISERROR(VLOOKUP($B53,競技者データ入力シート!$B$8:$Q$57,16,FALSE)),"",VLOOKUP($B53,競技者データ入力シート!$B$8:$Q$57,16,FALSE))</f>
        <v/>
      </c>
      <c r="K53" s="791"/>
      <c r="L53" s="791" t="str">
        <f>IF(ISERROR(VLOOKUP($B53,競技者データ入力シート!$B$8:$AK$57,21,FALSE)),"",VLOOKUP($B53,競技者データ入力シート!$B$8:$AK$57,21,FALSE))</f>
        <v/>
      </c>
      <c r="M53" s="791"/>
      <c r="N53" s="791" t="str">
        <f>IF(ISERROR(VLOOKUP($B53,競技者データ入力シート!$B$8:$AK$57,26,FALSE)),"",VLOOKUP($B53,競技者データ入力シート!$B$8:$AK$57,26,FALSE))</f>
        <v/>
      </c>
      <c r="O53" s="791"/>
      <c r="P53" s="792"/>
      <c r="Q53" s="792"/>
      <c r="R53" s="792"/>
      <c r="S53" s="793"/>
    </row>
    <row r="54" spans="2:19" ht="16.649999999999999" customHeight="1" x14ac:dyDescent="0.25">
      <c r="B54" s="227">
        <v>38</v>
      </c>
      <c r="C54" s="139" t="str">
        <f>IF(ISERROR(VLOOKUP(B54,'NANS Data'!$D$2:$P$51,6,FALSE)),"",VLOOKUP(B54,'NANS Data'!$D$2:$P$51,6,FALSE))</f>
        <v/>
      </c>
      <c r="D54" s="787" t="str">
        <f>IF(ISERROR(VLOOKUP(B54,'NANS Data'!$D$2:$P$51,7,FALSE)),"",VLOOKUP(B54,'NANS Data'!$D$2:$P$51,7,FALSE))</f>
        <v/>
      </c>
      <c r="E54" s="788"/>
      <c r="F54" s="789"/>
      <c r="G54" s="140" t="str">
        <f>IF(ISERROR(VLOOKUP(B54,'NANS Data'!$D$2:$P$51,12,FALSE)),"",VLOOKUP(B54,'NANS Data'!$D$2:$P$51,12,FALSE))</f>
        <v/>
      </c>
      <c r="H54" s="141" t="str">
        <f>IF(ISERROR(VLOOKUP(B54,競技者データ入力シート!$B$8:$O$57,2,FALSE)),"",VLOOKUP(B54,競技者データ入力シート!$B$8:$O$57,8,FALSE))</f>
        <v/>
      </c>
      <c r="I54" s="142" t="str">
        <f>IF(ISERROR(VLOOKUP(B54,'NANS Data'!$D$2:$P$51,13,FALSE)),"",VLOOKUP(B54,'NANS Data'!$D$2:$P$51,13,FALSE))</f>
        <v/>
      </c>
      <c r="J54" s="790" t="str">
        <f>IF(ISERROR(VLOOKUP($B54,競技者データ入力シート!$B$8:$Q$57,16,FALSE)),"",VLOOKUP($B54,競技者データ入力シート!$B$8:$Q$57,16,FALSE))</f>
        <v/>
      </c>
      <c r="K54" s="791"/>
      <c r="L54" s="791" t="str">
        <f>IF(ISERROR(VLOOKUP($B54,競技者データ入力シート!$B$8:$AK$57,21,FALSE)),"",VLOOKUP($B54,競技者データ入力シート!$B$8:$AK$57,21,FALSE))</f>
        <v/>
      </c>
      <c r="M54" s="791"/>
      <c r="N54" s="791" t="str">
        <f>IF(ISERROR(VLOOKUP($B54,競技者データ入力シート!$B$8:$AK$57,26,FALSE)),"",VLOOKUP($B54,競技者データ入力シート!$B$8:$AK$57,26,FALSE))</f>
        <v/>
      </c>
      <c r="O54" s="791"/>
      <c r="P54" s="792"/>
      <c r="Q54" s="792"/>
      <c r="R54" s="792"/>
      <c r="S54" s="793"/>
    </row>
    <row r="55" spans="2:19" ht="16.649999999999999" customHeight="1" x14ac:dyDescent="0.25">
      <c r="B55" s="227">
        <v>39</v>
      </c>
      <c r="C55" s="139" t="str">
        <f>IF(ISERROR(VLOOKUP(B55,'NANS Data'!$D$2:$P$51,6,FALSE)),"",VLOOKUP(B55,'NANS Data'!$D$2:$P$51,6,FALSE))</f>
        <v/>
      </c>
      <c r="D55" s="787" t="str">
        <f>IF(ISERROR(VLOOKUP(B55,'NANS Data'!$D$2:$P$51,7,FALSE)),"",VLOOKUP(B55,'NANS Data'!$D$2:$P$51,7,FALSE))</f>
        <v/>
      </c>
      <c r="E55" s="788"/>
      <c r="F55" s="789"/>
      <c r="G55" s="140" t="str">
        <f>IF(ISERROR(VLOOKUP(B55,'NANS Data'!$D$2:$P$51,12,FALSE)),"",VLOOKUP(B55,'NANS Data'!$D$2:$P$51,12,FALSE))</f>
        <v/>
      </c>
      <c r="H55" s="141" t="str">
        <f>IF(ISERROR(VLOOKUP(B55,競技者データ入力シート!$B$8:$O$57,2,FALSE)),"",VLOOKUP(B55,競技者データ入力シート!$B$8:$O$57,8,FALSE))</f>
        <v/>
      </c>
      <c r="I55" s="142" t="str">
        <f>IF(ISERROR(VLOOKUP(B55,'NANS Data'!$D$2:$P$51,13,FALSE)),"",VLOOKUP(B55,'NANS Data'!$D$2:$P$51,13,FALSE))</f>
        <v/>
      </c>
      <c r="J55" s="790" t="str">
        <f>IF(ISERROR(VLOOKUP($B55,競技者データ入力シート!$B$8:$Q$57,16,FALSE)),"",VLOOKUP($B55,競技者データ入力シート!$B$8:$Q$57,16,FALSE))</f>
        <v/>
      </c>
      <c r="K55" s="791"/>
      <c r="L55" s="791" t="str">
        <f>IF(ISERROR(VLOOKUP($B55,競技者データ入力シート!$B$8:$AK$57,21,FALSE)),"",VLOOKUP($B55,競技者データ入力シート!$B$8:$AK$57,21,FALSE))</f>
        <v/>
      </c>
      <c r="M55" s="791"/>
      <c r="N55" s="791" t="str">
        <f>IF(ISERROR(VLOOKUP($B55,競技者データ入力シート!$B$8:$AK$57,26,FALSE)),"",VLOOKUP($B55,競技者データ入力シート!$B$8:$AK$57,26,FALSE))</f>
        <v/>
      </c>
      <c r="O55" s="791"/>
      <c r="P55" s="792"/>
      <c r="Q55" s="792"/>
      <c r="R55" s="792"/>
      <c r="S55" s="793"/>
    </row>
    <row r="56" spans="2:19" ht="16.649999999999999" customHeight="1" x14ac:dyDescent="0.25">
      <c r="B56" s="228">
        <v>40</v>
      </c>
      <c r="C56" s="143" t="str">
        <f>IF(ISERROR(VLOOKUP(B56,'NANS Data'!$D$2:$P$51,6,FALSE)),"",VLOOKUP(B56,'NANS Data'!$D$2:$P$51,6,FALSE))</f>
        <v/>
      </c>
      <c r="D56" s="794" t="str">
        <f>IF(ISERROR(VLOOKUP(B56,'NANS Data'!$D$2:$P$51,7,FALSE)),"",VLOOKUP(B56,'NANS Data'!$D$2:$P$51,7,FALSE))</f>
        <v/>
      </c>
      <c r="E56" s="795"/>
      <c r="F56" s="796"/>
      <c r="G56" s="144" t="str">
        <f>IF(ISERROR(VLOOKUP(B56,'NANS Data'!$D$2:$P$51,12,FALSE)),"",VLOOKUP(B56,'NANS Data'!$D$2:$P$51,12,FALSE))</f>
        <v/>
      </c>
      <c r="H56" s="145" t="str">
        <f>IF(ISERROR(VLOOKUP(B56,競技者データ入力シート!$B$8:$O$57,2,FALSE)),"",VLOOKUP(B56,競技者データ入力シート!$B$8:$O$57,8,FALSE))</f>
        <v/>
      </c>
      <c r="I56" s="146" t="str">
        <f>IF(ISERROR(VLOOKUP(B56,'NANS Data'!$D$2:$P$51,13,FALSE)),"",VLOOKUP(B56,'NANS Data'!$D$2:$P$51,13,FALSE))</f>
        <v/>
      </c>
      <c r="J56" s="797" t="str">
        <f>IF(ISERROR(VLOOKUP($B56,競技者データ入力シート!$B$8:$Q$57,16,FALSE)),"",VLOOKUP($B56,競技者データ入力シート!$B$8:$Q$57,16,FALSE))</f>
        <v/>
      </c>
      <c r="K56" s="798"/>
      <c r="L56" s="798" t="str">
        <f>IF(ISERROR(VLOOKUP($B56,競技者データ入力シート!$B$8:$AK$57,21,FALSE)),"",VLOOKUP($B56,競技者データ入力シート!$B$8:$AK$57,21,FALSE))</f>
        <v/>
      </c>
      <c r="M56" s="798"/>
      <c r="N56" s="798" t="str">
        <f>IF(ISERROR(VLOOKUP($B56,競技者データ入力シート!$B$8:$AK$57,26,FALSE)),"",VLOOKUP($B56,競技者データ入力シート!$B$8:$AK$57,26,FALSE))</f>
        <v/>
      </c>
      <c r="O56" s="798"/>
      <c r="P56" s="799"/>
      <c r="Q56" s="799"/>
      <c r="R56" s="799"/>
      <c r="S56" s="800"/>
    </row>
    <row r="57" spans="2:19" ht="16.649999999999999" customHeight="1" x14ac:dyDescent="0.25">
      <c r="B57" s="226">
        <v>41</v>
      </c>
      <c r="C57" s="139" t="str">
        <f>IF(ISERROR(VLOOKUP(B57,'NANS Data'!$D$2:$P$51,6,FALSE)),"",VLOOKUP(B57,'NANS Data'!$D$2:$P$51,6,FALSE))</f>
        <v/>
      </c>
      <c r="D57" s="787" t="str">
        <f>IF(ISERROR(VLOOKUP(B57,'NANS Data'!$D$2:$P$51,7,FALSE)),"",VLOOKUP(B57,'NANS Data'!$D$2:$P$51,7,FALSE))</f>
        <v/>
      </c>
      <c r="E57" s="788"/>
      <c r="F57" s="789"/>
      <c r="G57" s="140" t="str">
        <f>IF(ISERROR(VLOOKUP(B57,'NANS Data'!$D$2:$P$51,12,FALSE)),"",VLOOKUP(B57,'NANS Data'!$D$2:$P$51,12,FALSE))</f>
        <v/>
      </c>
      <c r="H57" s="141" t="str">
        <f>IF(ISERROR(VLOOKUP(B57,競技者データ入力シート!$B$8:$O$57,2,FALSE)),"",VLOOKUP(B57,競技者データ入力シート!$B$8:$O$57,8,FALSE))</f>
        <v/>
      </c>
      <c r="I57" s="142" t="str">
        <f>IF(ISERROR(VLOOKUP(B57,'NANS Data'!$D$2:$P$51,13,FALSE)),"",VLOOKUP(B57,'NANS Data'!$D$2:$P$51,13,FALSE))</f>
        <v/>
      </c>
      <c r="J57" s="790" t="str">
        <f>IF(ISERROR(VLOOKUP($B57,競技者データ入力シート!$B$8:$Q$57,16,FALSE)),"",VLOOKUP($B57,競技者データ入力シート!$B$8:$Q$57,16,FALSE))</f>
        <v/>
      </c>
      <c r="K57" s="791"/>
      <c r="L57" s="791" t="str">
        <f>IF(ISERROR(VLOOKUP($B57,競技者データ入力シート!$B$8:$AK$57,21,FALSE)),"",VLOOKUP($B57,競技者データ入力シート!$B$8:$AK$57,21,FALSE))</f>
        <v/>
      </c>
      <c r="M57" s="791"/>
      <c r="N57" s="791" t="str">
        <f>IF(ISERROR(VLOOKUP($B57,競技者データ入力シート!$B$8:$AK$57,26,FALSE)),"",VLOOKUP($B57,競技者データ入力シート!$B$8:$AK$57,26,FALSE))</f>
        <v/>
      </c>
      <c r="O57" s="791"/>
      <c r="P57" s="792"/>
      <c r="Q57" s="792"/>
      <c r="R57" s="792"/>
      <c r="S57" s="793"/>
    </row>
    <row r="58" spans="2:19" ht="16.649999999999999" customHeight="1" x14ac:dyDescent="0.25">
      <c r="B58" s="227">
        <v>42</v>
      </c>
      <c r="C58" s="139" t="str">
        <f>IF(ISERROR(VLOOKUP(B58,'NANS Data'!$D$2:$P$51,6,FALSE)),"",VLOOKUP(B58,'NANS Data'!$D$2:$P$51,6,FALSE))</f>
        <v/>
      </c>
      <c r="D58" s="787" t="str">
        <f>IF(ISERROR(VLOOKUP(B58,'NANS Data'!$D$2:$P$51,7,FALSE)),"",VLOOKUP(B58,'NANS Data'!$D$2:$P$51,7,FALSE))</f>
        <v/>
      </c>
      <c r="E58" s="788"/>
      <c r="F58" s="789"/>
      <c r="G58" s="140" t="str">
        <f>IF(ISERROR(VLOOKUP(B58,'NANS Data'!$D$2:$P$51,12,FALSE)),"",VLOOKUP(B58,'NANS Data'!$D$2:$P$51,12,FALSE))</f>
        <v/>
      </c>
      <c r="H58" s="141" t="str">
        <f>IF(ISERROR(VLOOKUP(B58,競技者データ入力シート!$B$8:$O$57,2,FALSE)),"",VLOOKUP(B58,競技者データ入力シート!$B$8:$O$57,8,FALSE))</f>
        <v/>
      </c>
      <c r="I58" s="142" t="str">
        <f>IF(ISERROR(VLOOKUP(B58,'NANS Data'!$D$2:$P$51,13,FALSE)),"",VLOOKUP(B58,'NANS Data'!$D$2:$P$51,13,FALSE))</f>
        <v/>
      </c>
      <c r="J58" s="790" t="str">
        <f>IF(ISERROR(VLOOKUP($B58,競技者データ入力シート!$B$8:$Q$57,16,FALSE)),"",VLOOKUP($B58,競技者データ入力シート!$B$8:$Q$57,16,FALSE))</f>
        <v/>
      </c>
      <c r="K58" s="791"/>
      <c r="L58" s="791" t="str">
        <f>IF(ISERROR(VLOOKUP($B58,競技者データ入力シート!$B$8:$AK$57,21,FALSE)),"",VLOOKUP($B58,競技者データ入力シート!$B$8:$AK$57,21,FALSE))</f>
        <v/>
      </c>
      <c r="M58" s="791"/>
      <c r="N58" s="791" t="str">
        <f>IF(ISERROR(VLOOKUP($B58,競技者データ入力シート!$B$8:$AK$57,26,FALSE)),"",VLOOKUP($B58,競技者データ入力シート!$B$8:$AK$57,26,FALSE))</f>
        <v/>
      </c>
      <c r="O58" s="791"/>
      <c r="P58" s="792"/>
      <c r="Q58" s="792"/>
      <c r="R58" s="792"/>
      <c r="S58" s="793"/>
    </row>
    <row r="59" spans="2:19" ht="16.649999999999999" customHeight="1" x14ac:dyDescent="0.25">
      <c r="B59" s="227">
        <v>43</v>
      </c>
      <c r="C59" s="139" t="str">
        <f>IF(ISERROR(VLOOKUP(B59,'NANS Data'!$D$2:$P$51,6,FALSE)),"",VLOOKUP(B59,'NANS Data'!$D$2:$P$51,6,FALSE))</f>
        <v/>
      </c>
      <c r="D59" s="787" t="str">
        <f>IF(ISERROR(VLOOKUP(B59,'NANS Data'!$D$2:$P$51,7,FALSE)),"",VLOOKUP(B59,'NANS Data'!$D$2:$P$51,7,FALSE))</f>
        <v/>
      </c>
      <c r="E59" s="788"/>
      <c r="F59" s="789"/>
      <c r="G59" s="140" t="str">
        <f>IF(ISERROR(VLOOKUP(B59,'NANS Data'!$D$2:$P$51,12,FALSE)),"",VLOOKUP(B59,'NANS Data'!$D$2:$P$51,12,FALSE))</f>
        <v/>
      </c>
      <c r="H59" s="141" t="str">
        <f>IF(ISERROR(VLOOKUP(B59,競技者データ入力シート!$B$8:$O$57,2,FALSE)),"",VLOOKUP(B59,競技者データ入力シート!$B$8:$O$57,8,FALSE))</f>
        <v/>
      </c>
      <c r="I59" s="142" t="str">
        <f>IF(ISERROR(VLOOKUP(B59,'NANS Data'!$D$2:$P$51,13,FALSE)),"",VLOOKUP(B59,'NANS Data'!$D$2:$P$51,13,FALSE))</f>
        <v/>
      </c>
      <c r="J59" s="790" t="str">
        <f>IF(ISERROR(VLOOKUP($B59,競技者データ入力シート!$B$8:$Q$57,16,FALSE)),"",VLOOKUP($B59,競技者データ入力シート!$B$8:$Q$57,16,FALSE))</f>
        <v/>
      </c>
      <c r="K59" s="791"/>
      <c r="L59" s="791" t="str">
        <f>IF(ISERROR(VLOOKUP($B59,競技者データ入力シート!$B$8:$AK$57,21,FALSE)),"",VLOOKUP($B59,競技者データ入力シート!$B$8:$AK$57,21,FALSE))</f>
        <v/>
      </c>
      <c r="M59" s="791"/>
      <c r="N59" s="791" t="str">
        <f>IF(ISERROR(VLOOKUP($B59,競技者データ入力シート!$B$8:$AK$57,26,FALSE)),"",VLOOKUP($B59,競技者データ入力シート!$B$8:$AK$57,26,FALSE))</f>
        <v/>
      </c>
      <c r="O59" s="791"/>
      <c r="P59" s="792"/>
      <c r="Q59" s="792"/>
      <c r="R59" s="792"/>
      <c r="S59" s="793"/>
    </row>
    <row r="60" spans="2:19" ht="16.649999999999999" customHeight="1" x14ac:dyDescent="0.25">
      <c r="B60" s="227">
        <v>44</v>
      </c>
      <c r="C60" s="139" t="str">
        <f>IF(ISERROR(VLOOKUP(B60,'NANS Data'!$D$2:$P$51,6,FALSE)),"",VLOOKUP(B60,'NANS Data'!$D$2:$P$51,6,FALSE))</f>
        <v/>
      </c>
      <c r="D60" s="787" t="str">
        <f>IF(ISERROR(VLOOKUP(B60,'NANS Data'!$D$2:$P$51,7,FALSE)),"",VLOOKUP(B60,'NANS Data'!$D$2:$P$51,7,FALSE))</f>
        <v/>
      </c>
      <c r="E60" s="788"/>
      <c r="F60" s="789"/>
      <c r="G60" s="140" t="str">
        <f>IF(ISERROR(VLOOKUP(B60,'NANS Data'!$D$2:$P$51,12,FALSE)),"",VLOOKUP(B60,'NANS Data'!$D$2:$P$51,12,FALSE))</f>
        <v/>
      </c>
      <c r="H60" s="141" t="str">
        <f>IF(ISERROR(VLOOKUP(B60,競技者データ入力シート!$B$8:$O$57,2,FALSE)),"",VLOOKUP(B60,競技者データ入力シート!$B$8:$O$57,8,FALSE))</f>
        <v/>
      </c>
      <c r="I60" s="142" t="str">
        <f>IF(ISERROR(VLOOKUP(B60,'NANS Data'!$D$2:$P$51,13,FALSE)),"",VLOOKUP(B60,'NANS Data'!$D$2:$P$51,13,FALSE))</f>
        <v/>
      </c>
      <c r="J60" s="790" t="str">
        <f>IF(ISERROR(VLOOKUP($B60,競技者データ入力シート!$B$8:$Q$57,16,FALSE)),"",VLOOKUP($B60,競技者データ入力シート!$B$8:$Q$57,16,FALSE))</f>
        <v/>
      </c>
      <c r="K60" s="791"/>
      <c r="L60" s="791" t="str">
        <f>IF(ISERROR(VLOOKUP($B60,競技者データ入力シート!$B$8:$AK$57,21,FALSE)),"",VLOOKUP($B60,競技者データ入力シート!$B$8:$AK$57,21,FALSE))</f>
        <v/>
      </c>
      <c r="M60" s="791"/>
      <c r="N60" s="791" t="str">
        <f>IF(ISERROR(VLOOKUP($B60,競技者データ入力シート!$B$8:$AK$57,26,FALSE)),"",VLOOKUP($B60,競技者データ入力シート!$B$8:$AK$57,26,FALSE))</f>
        <v/>
      </c>
      <c r="O60" s="791"/>
      <c r="P60" s="792"/>
      <c r="Q60" s="792"/>
      <c r="R60" s="792"/>
      <c r="S60" s="793"/>
    </row>
    <row r="61" spans="2:19" ht="16.649999999999999" customHeight="1" x14ac:dyDescent="0.25">
      <c r="B61" s="228">
        <v>45</v>
      </c>
      <c r="C61" s="143" t="str">
        <f>IF(ISERROR(VLOOKUP(B61,'NANS Data'!$D$2:$P$51,6,FALSE)),"",VLOOKUP(B61,'NANS Data'!$D$2:$P$51,6,FALSE))</f>
        <v/>
      </c>
      <c r="D61" s="794" t="str">
        <f>IF(ISERROR(VLOOKUP(B61,'NANS Data'!$D$2:$P$51,7,FALSE)),"",VLOOKUP(B61,'NANS Data'!$D$2:$P$51,7,FALSE))</f>
        <v/>
      </c>
      <c r="E61" s="795"/>
      <c r="F61" s="796"/>
      <c r="G61" s="144" t="str">
        <f>IF(ISERROR(VLOOKUP(B61,'NANS Data'!$D$2:$P$51,12,FALSE)),"",VLOOKUP(B61,'NANS Data'!$D$2:$P$51,12,FALSE))</f>
        <v/>
      </c>
      <c r="H61" s="145" t="str">
        <f>IF(ISERROR(VLOOKUP(B61,競技者データ入力シート!$B$8:$O$57,2,FALSE)),"",VLOOKUP(B61,競技者データ入力シート!$B$8:$O$57,8,FALSE))</f>
        <v/>
      </c>
      <c r="I61" s="146" t="str">
        <f>IF(ISERROR(VLOOKUP(B61,'NANS Data'!$D$2:$P$51,13,FALSE)),"",VLOOKUP(B61,'NANS Data'!$D$2:$P$51,13,FALSE))</f>
        <v/>
      </c>
      <c r="J61" s="797" t="str">
        <f>IF(ISERROR(VLOOKUP($B61,競技者データ入力シート!$B$8:$Q$57,16,FALSE)),"",VLOOKUP($B61,競技者データ入力シート!$B$8:$Q$57,16,FALSE))</f>
        <v/>
      </c>
      <c r="K61" s="798"/>
      <c r="L61" s="798" t="str">
        <f>IF(ISERROR(VLOOKUP($B61,競技者データ入力シート!$B$8:$AK$57,21,FALSE)),"",VLOOKUP($B61,競技者データ入力シート!$B$8:$AK$57,21,FALSE))</f>
        <v/>
      </c>
      <c r="M61" s="798"/>
      <c r="N61" s="798" t="str">
        <f>IF(ISERROR(VLOOKUP($B61,競技者データ入力シート!$B$8:$AK$57,26,FALSE)),"",VLOOKUP($B61,競技者データ入力シート!$B$8:$AK$57,26,FALSE))</f>
        <v/>
      </c>
      <c r="O61" s="798"/>
      <c r="P61" s="799"/>
      <c r="Q61" s="799"/>
      <c r="R61" s="799"/>
      <c r="S61" s="800"/>
    </row>
    <row r="62" spans="2:19" ht="16.649999999999999" customHeight="1" x14ac:dyDescent="0.25">
      <c r="B62" s="226">
        <v>46</v>
      </c>
      <c r="C62" s="139" t="str">
        <f>IF(ISERROR(VLOOKUP(B62,'NANS Data'!$D$2:$P$51,6,FALSE)),"",VLOOKUP(B62,'NANS Data'!$D$2:$P$51,6,FALSE))</f>
        <v/>
      </c>
      <c r="D62" s="787" t="str">
        <f>IF(ISERROR(VLOOKUP(B62,'NANS Data'!$D$2:$P$51,7,FALSE)),"",VLOOKUP(B62,'NANS Data'!$D$2:$P$51,7,FALSE))</f>
        <v/>
      </c>
      <c r="E62" s="788"/>
      <c r="F62" s="789"/>
      <c r="G62" s="140" t="str">
        <f>IF(ISERROR(VLOOKUP(B62,'NANS Data'!$D$2:$P$51,12,FALSE)),"",VLOOKUP(B62,'NANS Data'!$D$2:$P$51,12,FALSE))</f>
        <v/>
      </c>
      <c r="H62" s="141" t="str">
        <f>IF(ISERROR(VLOOKUP(B62,競技者データ入力シート!$B$8:$O$57,2,FALSE)),"",VLOOKUP(B62,競技者データ入力シート!$B$8:$O$57,8,FALSE))</f>
        <v/>
      </c>
      <c r="I62" s="142" t="str">
        <f>IF(ISERROR(VLOOKUP(B62,'NANS Data'!$D$2:$P$51,13,FALSE)),"",VLOOKUP(B62,'NANS Data'!$D$2:$P$51,13,FALSE))</f>
        <v/>
      </c>
      <c r="J62" s="790" t="str">
        <f>IF(ISERROR(VLOOKUP($B62,競技者データ入力シート!$B$8:$Q$57,16,FALSE)),"",VLOOKUP($B62,競技者データ入力シート!$B$8:$Q$57,16,FALSE))</f>
        <v/>
      </c>
      <c r="K62" s="791"/>
      <c r="L62" s="791" t="str">
        <f>IF(ISERROR(VLOOKUP($B62,競技者データ入力シート!$B$8:$AK$57,21,FALSE)),"",VLOOKUP($B62,競技者データ入力シート!$B$8:$AK$57,21,FALSE))</f>
        <v/>
      </c>
      <c r="M62" s="791"/>
      <c r="N62" s="791" t="str">
        <f>IF(ISERROR(VLOOKUP($B62,競技者データ入力シート!$B$8:$AK$57,26,FALSE)),"",VLOOKUP($B62,競技者データ入力シート!$B$8:$AK$57,26,FALSE))</f>
        <v/>
      </c>
      <c r="O62" s="791"/>
      <c r="P62" s="792"/>
      <c r="Q62" s="792"/>
      <c r="R62" s="792"/>
      <c r="S62" s="793"/>
    </row>
    <row r="63" spans="2:19" ht="16.649999999999999" customHeight="1" x14ac:dyDescent="0.25">
      <c r="B63" s="227">
        <v>47</v>
      </c>
      <c r="C63" s="139" t="str">
        <f>IF(ISERROR(VLOOKUP(B63,'NANS Data'!$D$2:$P$51,6,FALSE)),"",VLOOKUP(B63,'NANS Data'!$D$2:$P$51,6,FALSE))</f>
        <v/>
      </c>
      <c r="D63" s="787" t="str">
        <f>IF(ISERROR(VLOOKUP(B63,'NANS Data'!$D$2:$P$51,7,FALSE)),"",VLOOKUP(B63,'NANS Data'!$D$2:$P$51,7,FALSE))</f>
        <v/>
      </c>
      <c r="E63" s="788"/>
      <c r="F63" s="789"/>
      <c r="G63" s="140" t="str">
        <f>IF(ISERROR(VLOOKUP(B63,'NANS Data'!$D$2:$P$51,12,FALSE)),"",VLOOKUP(B63,'NANS Data'!$D$2:$P$51,12,FALSE))</f>
        <v/>
      </c>
      <c r="H63" s="141" t="str">
        <f>IF(ISERROR(VLOOKUP(B63,競技者データ入力シート!$B$8:$O$57,2,FALSE)),"",VLOOKUP(B63,競技者データ入力シート!$B$8:$O$57,8,FALSE))</f>
        <v/>
      </c>
      <c r="I63" s="142" t="str">
        <f>IF(ISERROR(VLOOKUP(B63,'NANS Data'!$D$2:$P$51,13,FALSE)),"",VLOOKUP(B63,'NANS Data'!$D$2:$P$51,13,FALSE))</f>
        <v/>
      </c>
      <c r="J63" s="790" t="str">
        <f>IF(ISERROR(VLOOKUP($B63,競技者データ入力シート!$B$8:$Q$57,16,FALSE)),"",VLOOKUP($B63,競技者データ入力シート!$B$8:$Q$57,16,FALSE))</f>
        <v/>
      </c>
      <c r="K63" s="791"/>
      <c r="L63" s="791" t="str">
        <f>IF(ISERROR(VLOOKUP($B63,競技者データ入力シート!$B$8:$AK$57,21,FALSE)),"",VLOOKUP($B63,競技者データ入力シート!$B$8:$AK$57,21,FALSE))</f>
        <v/>
      </c>
      <c r="M63" s="791"/>
      <c r="N63" s="791" t="str">
        <f>IF(ISERROR(VLOOKUP($B63,競技者データ入力シート!$B$8:$AK$57,26,FALSE)),"",VLOOKUP($B63,競技者データ入力シート!$B$8:$AK$57,26,FALSE))</f>
        <v/>
      </c>
      <c r="O63" s="791"/>
      <c r="P63" s="792"/>
      <c r="Q63" s="792"/>
      <c r="R63" s="792"/>
      <c r="S63" s="793"/>
    </row>
    <row r="64" spans="2:19" ht="16.649999999999999" customHeight="1" x14ac:dyDescent="0.25">
      <c r="B64" s="227">
        <v>48</v>
      </c>
      <c r="C64" s="139" t="str">
        <f>IF(ISERROR(VLOOKUP(B64,'NANS Data'!$D$2:$P$51,6,FALSE)),"",VLOOKUP(B64,'NANS Data'!$D$2:$P$51,6,FALSE))</f>
        <v/>
      </c>
      <c r="D64" s="787" t="str">
        <f>IF(ISERROR(VLOOKUP(B64,'NANS Data'!$D$2:$P$51,7,FALSE)),"",VLOOKUP(B64,'NANS Data'!$D$2:$P$51,7,FALSE))</f>
        <v/>
      </c>
      <c r="E64" s="788"/>
      <c r="F64" s="789"/>
      <c r="G64" s="140" t="str">
        <f>IF(ISERROR(VLOOKUP(B64,'NANS Data'!$D$2:$P$51,12,FALSE)),"",VLOOKUP(B64,'NANS Data'!$D$2:$P$51,12,FALSE))</f>
        <v/>
      </c>
      <c r="H64" s="141" t="str">
        <f>IF(ISERROR(VLOOKUP(B64,競技者データ入力シート!$B$8:$O$57,2,FALSE)),"",VLOOKUP(B64,競技者データ入力シート!$B$8:$O$57,8,FALSE))</f>
        <v/>
      </c>
      <c r="I64" s="142" t="str">
        <f>IF(ISERROR(VLOOKUP(B64,'NANS Data'!$D$2:$P$51,13,FALSE)),"",VLOOKUP(B64,'NANS Data'!$D$2:$P$51,13,FALSE))</f>
        <v/>
      </c>
      <c r="J64" s="790" t="str">
        <f>IF(ISERROR(VLOOKUP($B64,競技者データ入力シート!$B$8:$Q$57,16,FALSE)),"",VLOOKUP($B64,競技者データ入力シート!$B$8:$Q$57,16,FALSE))</f>
        <v/>
      </c>
      <c r="K64" s="791"/>
      <c r="L64" s="791" t="str">
        <f>IF(ISERROR(VLOOKUP($B64,競技者データ入力シート!$B$8:$AK$57,21,FALSE)),"",VLOOKUP($B64,競技者データ入力シート!$B$8:$AK$57,21,FALSE))</f>
        <v/>
      </c>
      <c r="M64" s="791"/>
      <c r="N64" s="791" t="str">
        <f>IF(ISERROR(VLOOKUP($B64,競技者データ入力シート!$B$8:$AK$57,26,FALSE)),"",VLOOKUP($B64,競技者データ入力シート!$B$8:$AK$57,26,FALSE))</f>
        <v/>
      </c>
      <c r="O64" s="791"/>
      <c r="P64" s="792"/>
      <c r="Q64" s="792"/>
      <c r="R64" s="792"/>
      <c r="S64" s="793"/>
    </row>
    <row r="65" spans="2:19" ht="16.649999999999999" customHeight="1" x14ac:dyDescent="0.25">
      <c r="B65" s="227">
        <v>49</v>
      </c>
      <c r="C65" s="139" t="str">
        <f>IF(ISERROR(VLOOKUP(B65,'NANS Data'!$D$2:$P$51,6,FALSE)),"",VLOOKUP(B65,'NANS Data'!$D$2:$P$51,6,FALSE))</f>
        <v/>
      </c>
      <c r="D65" s="787" t="str">
        <f>IF(ISERROR(VLOOKUP(B65,'NANS Data'!$D$2:$P$51,7,FALSE)),"",VLOOKUP(B65,'NANS Data'!$D$2:$P$51,7,FALSE))</f>
        <v/>
      </c>
      <c r="E65" s="788"/>
      <c r="F65" s="789"/>
      <c r="G65" s="140" t="str">
        <f>IF(ISERROR(VLOOKUP(B65,'NANS Data'!$D$2:$P$51,12,FALSE)),"",VLOOKUP(B65,'NANS Data'!$D$2:$P$51,12,FALSE))</f>
        <v/>
      </c>
      <c r="H65" s="141" t="str">
        <f>IF(ISERROR(VLOOKUP(B65,競技者データ入力シート!$B$8:$O$57,2,FALSE)),"",VLOOKUP(B65,競技者データ入力シート!$B$8:$O$57,8,FALSE))</f>
        <v/>
      </c>
      <c r="I65" s="142" t="str">
        <f>IF(ISERROR(VLOOKUP(B65,'NANS Data'!$D$2:$P$51,13,FALSE)),"",VLOOKUP(B65,'NANS Data'!$D$2:$P$51,13,FALSE))</f>
        <v/>
      </c>
      <c r="J65" s="790" t="str">
        <f>IF(ISERROR(VLOOKUP($B65,競技者データ入力シート!$B$8:$Q$57,16,FALSE)),"",VLOOKUP($B65,競技者データ入力シート!$B$8:$Q$57,16,FALSE))</f>
        <v/>
      </c>
      <c r="K65" s="791"/>
      <c r="L65" s="791" t="str">
        <f>IF(ISERROR(VLOOKUP($B65,競技者データ入力シート!$B$8:$AK$57,21,FALSE)),"",VLOOKUP($B65,競技者データ入力シート!$B$8:$AK$57,21,FALSE))</f>
        <v/>
      </c>
      <c r="M65" s="791"/>
      <c r="N65" s="791" t="str">
        <f>IF(ISERROR(VLOOKUP($B65,競技者データ入力シート!$B$8:$AK$57,26,FALSE)),"",VLOOKUP($B65,競技者データ入力シート!$B$8:$AK$57,26,FALSE))</f>
        <v/>
      </c>
      <c r="O65" s="791"/>
      <c r="P65" s="792"/>
      <c r="Q65" s="792"/>
      <c r="R65" s="792"/>
      <c r="S65" s="793"/>
    </row>
    <row r="66" spans="2:19" ht="16.649999999999999" customHeight="1" thickBot="1" x14ac:dyDescent="0.3">
      <c r="B66" s="229">
        <v>50</v>
      </c>
      <c r="C66" s="230" t="str">
        <f>IF(ISERROR(VLOOKUP(B66,'NANS Data'!$D$2:$P$51,6,FALSE)),"",VLOOKUP(B66,'NANS Data'!$D$2:$P$51,6,FALSE))</f>
        <v/>
      </c>
      <c r="D66" s="780" t="str">
        <f>IF(ISERROR(VLOOKUP(B66,'NANS Data'!$D$2:$P$51,7,FALSE)),"",VLOOKUP(B66,'NANS Data'!$D$2:$P$51,7,FALSE))</f>
        <v/>
      </c>
      <c r="E66" s="781"/>
      <c r="F66" s="782"/>
      <c r="G66" s="231" t="str">
        <f>IF(ISERROR(VLOOKUP(B66,'NANS Data'!$D$2:$P$51,12,FALSE)),"",VLOOKUP(B66,'NANS Data'!$D$2:$P$51,12,FALSE))</f>
        <v/>
      </c>
      <c r="H66" s="232" t="str">
        <f>IF(ISERROR(VLOOKUP(B66,競技者データ入力シート!$B$8:$O$57,2,FALSE)),"",VLOOKUP(B66,競技者データ入力シート!$B$8:$O$57,8,FALSE))</f>
        <v/>
      </c>
      <c r="I66" s="233" t="str">
        <f>IF(ISERROR(VLOOKUP(B66,'NANS Data'!$D$2:$P$51,13,FALSE)),"",VLOOKUP(B66,'NANS Data'!$D$2:$P$51,13,FALSE))</f>
        <v/>
      </c>
      <c r="J66" s="783" t="str">
        <f>IF(ISERROR(VLOOKUP($B66,競技者データ入力シート!$B$8:$Q$57,16,FALSE)),"",VLOOKUP($B66,競技者データ入力シート!$B$8:$Q$57,16,FALSE))</f>
        <v/>
      </c>
      <c r="K66" s="784"/>
      <c r="L66" s="784" t="str">
        <f>IF(ISERROR(VLOOKUP($B66,競技者データ入力シート!$B$8:$AK$57,21,FALSE)),"",VLOOKUP($B66,競技者データ入力シート!$B$8:$AK$57,21,FALSE))</f>
        <v/>
      </c>
      <c r="M66" s="784"/>
      <c r="N66" s="784" t="str">
        <f>IF(ISERROR(VLOOKUP($B66,競技者データ入力シート!$B$8:$AK$57,26,FALSE)),"",VLOOKUP($B66,競技者データ入力シート!$B$8:$AK$57,26,FALSE))</f>
        <v/>
      </c>
      <c r="O66" s="784"/>
      <c r="P66" s="785"/>
      <c r="Q66" s="785"/>
      <c r="R66" s="785"/>
      <c r="S66" s="786"/>
    </row>
    <row r="67" spans="2:19" ht="2.4" customHeight="1" x14ac:dyDescent="0.25"/>
  </sheetData>
  <sheetProtection algorithmName="SHA-512" hashValue="pwypX7Sh88Gs/4BWCRF0wsTUUFYfBpxOMudthlqlMEc6uKtVbLULZK7u/6zfftkskdG1xTlyzHBcSXdi8YXpqw==" saltValue="IaLe+JI8ZKKRVYge3i1kvg==" spinCount="100000" sheet="1" objects="1" scenarios="1"/>
  <protectedRanges>
    <protectedRange password="CDC2" sqref="E5:I6 L5 P5:S6 F7 I7 L7 E8:E9 P7 P9" name="範囲1_1_1"/>
    <protectedRange password="CDC2" sqref="M11 J10:J13" name="範囲1_2_1"/>
  </protectedRanges>
  <mergeCells count="344">
    <mergeCell ref="B7:D8"/>
    <mergeCell ref="F7:G7"/>
    <mergeCell ref="I7:J7"/>
    <mergeCell ref="L7:M7"/>
    <mergeCell ref="N7:O8"/>
    <mergeCell ref="P7:R8"/>
    <mergeCell ref="B2:S2"/>
    <mergeCell ref="B4:D4"/>
    <mergeCell ref="E4:S4"/>
    <mergeCell ref="B5:D5"/>
    <mergeCell ref="E5:I5"/>
    <mergeCell ref="J5:K6"/>
    <mergeCell ref="L5:M6"/>
    <mergeCell ref="N5:O5"/>
    <mergeCell ref="P5:S5"/>
    <mergeCell ref="B6:D6"/>
    <mergeCell ref="E6:I6"/>
    <mergeCell ref="N6:O6"/>
    <mergeCell ref="P6:S6"/>
    <mergeCell ref="S7:S8"/>
    <mergeCell ref="E8:M8"/>
    <mergeCell ref="D17:F17"/>
    <mergeCell ref="J17:K17"/>
    <mergeCell ref="L17:M17"/>
    <mergeCell ref="N17:O17"/>
    <mergeCell ref="P17:Q17"/>
    <mergeCell ref="R17:S17"/>
    <mergeCell ref="D21:F21"/>
    <mergeCell ref="J21:K21"/>
    <mergeCell ref="L21:M21"/>
    <mergeCell ref="N21:O21"/>
    <mergeCell ref="P21:Q21"/>
    <mergeCell ref="R21:S21"/>
    <mergeCell ref="D20:F20"/>
    <mergeCell ref="J20:K20"/>
    <mergeCell ref="L20:M20"/>
    <mergeCell ref="N20:O20"/>
    <mergeCell ref="P20:Q20"/>
    <mergeCell ref="R20:S20"/>
    <mergeCell ref="D19:F19"/>
    <mergeCell ref="J19:K19"/>
    <mergeCell ref="L19:M19"/>
    <mergeCell ref="N19:O19"/>
    <mergeCell ref="P19:Q19"/>
    <mergeCell ref="R19:S19"/>
    <mergeCell ref="D16:F16"/>
    <mergeCell ref="J16:K16"/>
    <mergeCell ref="L16:M16"/>
    <mergeCell ref="N16:O16"/>
    <mergeCell ref="P16:Q16"/>
    <mergeCell ref="R16:S16"/>
    <mergeCell ref="B9:D9"/>
    <mergeCell ref="E9:L9"/>
    <mergeCell ref="N9:O9"/>
    <mergeCell ref="P9:S9"/>
    <mergeCell ref="B10:C13"/>
    <mergeCell ref="D10:H10"/>
    <mergeCell ref="K10:L10"/>
    <mergeCell ref="M10:N10"/>
    <mergeCell ref="D11:H11"/>
    <mergeCell ref="K11:L11"/>
    <mergeCell ref="M11:N11"/>
    <mergeCell ref="D12:H12"/>
    <mergeCell ref="K12:L12"/>
    <mergeCell ref="M12:N12"/>
    <mergeCell ref="D13:H13"/>
    <mergeCell ref="K13:L13"/>
    <mergeCell ref="M13:N13"/>
    <mergeCell ref="D18:F18"/>
    <mergeCell ref="J18:K18"/>
    <mergeCell ref="L18:M18"/>
    <mergeCell ref="N18:O18"/>
    <mergeCell ref="P18:Q18"/>
    <mergeCell ref="R18:S18"/>
    <mergeCell ref="D24:F24"/>
    <mergeCell ref="J24:K24"/>
    <mergeCell ref="L24:M24"/>
    <mergeCell ref="N24:O24"/>
    <mergeCell ref="P24:Q24"/>
    <mergeCell ref="R24:S24"/>
    <mergeCell ref="D23:F23"/>
    <mergeCell ref="J23:K23"/>
    <mergeCell ref="L23:M23"/>
    <mergeCell ref="N23:O23"/>
    <mergeCell ref="P23:Q23"/>
    <mergeCell ref="R23:S23"/>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30:F30"/>
    <mergeCell ref="J30:K30"/>
    <mergeCell ref="L30:M30"/>
    <mergeCell ref="N30:O30"/>
    <mergeCell ref="P30:Q30"/>
    <mergeCell ref="R30:S30"/>
    <mergeCell ref="D29:F29"/>
    <mergeCell ref="J29:K29"/>
    <mergeCell ref="L29:M29"/>
    <mergeCell ref="N29:O29"/>
    <mergeCell ref="P29:Q29"/>
    <mergeCell ref="R29:S29"/>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6:F36"/>
    <mergeCell ref="J36:K36"/>
    <mergeCell ref="L36:M36"/>
    <mergeCell ref="N36:O36"/>
    <mergeCell ref="P36:Q36"/>
    <mergeCell ref="R36:S36"/>
    <mergeCell ref="D35:F35"/>
    <mergeCell ref="J35:K35"/>
    <mergeCell ref="L35:M35"/>
    <mergeCell ref="N35:O35"/>
    <mergeCell ref="P35:Q35"/>
    <mergeCell ref="R35:S35"/>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42:F42"/>
    <mergeCell ref="J42:K42"/>
    <mergeCell ref="L42:M42"/>
    <mergeCell ref="N42:O42"/>
    <mergeCell ref="P42:Q42"/>
    <mergeCell ref="R42:S42"/>
    <mergeCell ref="D41:F41"/>
    <mergeCell ref="J41:K41"/>
    <mergeCell ref="L41:M41"/>
    <mergeCell ref="N41:O41"/>
    <mergeCell ref="P41:Q41"/>
    <mergeCell ref="R41:S41"/>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8:F48"/>
    <mergeCell ref="J48:K48"/>
    <mergeCell ref="L48:M48"/>
    <mergeCell ref="N48:O48"/>
    <mergeCell ref="P48:Q48"/>
    <mergeCell ref="R48:S48"/>
    <mergeCell ref="D47:F47"/>
    <mergeCell ref="J47:K47"/>
    <mergeCell ref="L47:M47"/>
    <mergeCell ref="N47:O47"/>
    <mergeCell ref="P47:Q47"/>
    <mergeCell ref="R47:S47"/>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54:F54"/>
    <mergeCell ref="J54:K54"/>
    <mergeCell ref="L54:M54"/>
    <mergeCell ref="N54:O54"/>
    <mergeCell ref="P54:Q54"/>
    <mergeCell ref="R54:S54"/>
    <mergeCell ref="D53:F53"/>
    <mergeCell ref="J53:K53"/>
    <mergeCell ref="L53:M53"/>
    <mergeCell ref="N53:O53"/>
    <mergeCell ref="P53:Q53"/>
    <mergeCell ref="R53:S53"/>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60:F60"/>
    <mergeCell ref="J60:K60"/>
    <mergeCell ref="L60:M60"/>
    <mergeCell ref="N60:O60"/>
    <mergeCell ref="P60:Q60"/>
    <mergeCell ref="R60:S60"/>
    <mergeCell ref="D59:F59"/>
    <mergeCell ref="J59:K59"/>
    <mergeCell ref="L59:M59"/>
    <mergeCell ref="N59:O59"/>
    <mergeCell ref="P59:Q59"/>
    <mergeCell ref="R59:S59"/>
    <mergeCell ref="D58:F58"/>
    <mergeCell ref="J58:K58"/>
    <mergeCell ref="L58:M58"/>
    <mergeCell ref="N58:O58"/>
    <mergeCell ref="P58:Q58"/>
    <mergeCell ref="R58:S58"/>
    <mergeCell ref="D61:F61"/>
    <mergeCell ref="J61:K61"/>
    <mergeCell ref="L61:M61"/>
    <mergeCell ref="N61:O61"/>
    <mergeCell ref="P61:Q61"/>
    <mergeCell ref="R61:S61"/>
    <mergeCell ref="D64:F64"/>
    <mergeCell ref="J64:K64"/>
    <mergeCell ref="L64:M64"/>
    <mergeCell ref="N64:O64"/>
    <mergeCell ref="P64:Q64"/>
    <mergeCell ref="R64:S64"/>
    <mergeCell ref="D63:F63"/>
    <mergeCell ref="J63:K63"/>
    <mergeCell ref="L63:M63"/>
    <mergeCell ref="N63:O63"/>
    <mergeCell ref="P63:Q63"/>
    <mergeCell ref="R63:S63"/>
    <mergeCell ref="D62:F62"/>
    <mergeCell ref="J62:K62"/>
    <mergeCell ref="L62:M62"/>
    <mergeCell ref="N62:O62"/>
    <mergeCell ref="P62:Q62"/>
    <mergeCell ref="R62:S62"/>
    <mergeCell ref="D66:F66"/>
    <mergeCell ref="J66:K66"/>
    <mergeCell ref="L66:M66"/>
    <mergeCell ref="N66:O66"/>
    <mergeCell ref="P66:Q66"/>
    <mergeCell ref="R66:S66"/>
    <mergeCell ref="D65:F65"/>
    <mergeCell ref="J65:K65"/>
    <mergeCell ref="L65:M65"/>
    <mergeCell ref="N65:O65"/>
    <mergeCell ref="P65:Q65"/>
    <mergeCell ref="R65:S65"/>
  </mergeCells>
  <phoneticPr fontId="1"/>
  <dataValidations count="2">
    <dataValidation imeMode="halfKatakana" allowBlank="1" showInputMessage="1" showErrorMessage="1" sqref="E5:I5 P5:S5" xr:uid="{00000000-0002-0000-0300-000000000000}"/>
    <dataValidation imeMode="halfAlpha" allowBlank="1" showInputMessage="1" showErrorMessage="1" sqref="F7:G7 I7:J7 L7:M7" xr:uid="{00000000-0002-0000-0300-000001000000}"/>
  </dataValidations>
  <printOptions horizontalCentered="1"/>
  <pageMargins left="0.23622047244094491" right="0.23622047244094491" top="0.31496062992125984" bottom="0.15748031496062992" header="0.15748031496062992" footer="0.19685039370078741"/>
  <pageSetup paperSize="9" scale="78" fitToHeight="0" orientation="portrait" r:id="rId1"/>
  <headerFooter>
    <oddHeader xml:space="preserve">&amp;R&amp;"ＭＳ Ｐゴシック,太字 斜体"&amp;14No　&amp;P　　　　&amp;"ＭＳ Ｐゴシック,斜体"&amp;12
</oddHeader>
  </headerFooter>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300-000002000000}">
          <x14:formula1>
            <xm:f>データ!$J$2:$J$48</xm:f>
          </x14:formula1>
          <xm:sqref>L5:M6</xm:sqref>
        </x14:dataValidation>
        <x14:dataValidation type="list" allowBlank="1" showInputMessage="1" showErrorMessage="1" xr:uid="{F383FF01-8409-4971-BD32-9244BF656B05}">
          <x14:formula1>
            <xm:f>データ!$AA$2:$AA$10</xm:f>
          </x14:formula1>
          <xm:sqref>K11:N13</xm:sqref>
        </x14:dataValidation>
        <x14:dataValidation type="list" allowBlank="1" showInputMessage="1" showErrorMessage="1" xr:uid="{E919F570-81FE-459F-8804-DFD4E61CB3E4}">
          <x14:formula1>
            <xm:f>データ!$Z$2:$Z$5</xm:f>
          </x14:formula1>
          <xm:sqref>I11:I13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DO65"/>
  <sheetViews>
    <sheetView topLeftCell="BN1" workbookViewId="0">
      <selection activeCell="BV3" sqref="BV3"/>
    </sheetView>
  </sheetViews>
  <sheetFormatPr defaultRowHeight="13.3" x14ac:dyDescent="0.25"/>
  <cols>
    <col min="1" max="1" width="1.61328125" style="563" customWidth="1"/>
    <col min="2" max="2" width="5.3828125" style="563" bestFit="1" customWidth="1"/>
    <col min="3" max="3" width="9.23046875" style="563"/>
    <col min="4" max="4" width="5.3828125" style="563" bestFit="1" customWidth="1"/>
    <col min="5" max="5" width="11.15234375" style="563" bestFit="1" customWidth="1"/>
    <col min="6" max="6" width="4.4609375" style="563" bestFit="1" customWidth="1"/>
    <col min="7" max="8" width="3.15234375" style="563" bestFit="1" customWidth="1"/>
    <col min="9" max="9" width="5.4609375" style="563" bestFit="1" customWidth="1"/>
    <col min="10" max="10" width="12.61328125" style="563" bestFit="1" customWidth="1"/>
    <col min="11" max="11" width="13.765625" style="563" bestFit="1" customWidth="1"/>
    <col min="12" max="12" width="12.61328125" style="563" bestFit="1" customWidth="1"/>
    <col min="13" max="13" width="19.4609375" style="563" bestFit="1" customWidth="1"/>
    <col min="14" max="14" width="4.4609375" style="563" bestFit="1" customWidth="1"/>
    <col min="15" max="15" width="3.3828125" style="563" bestFit="1" customWidth="1"/>
    <col min="16" max="16" width="3.15234375" style="563" bestFit="1" customWidth="1"/>
    <col min="17" max="18" width="5.4609375" style="563" bestFit="1" customWidth="1"/>
    <col min="19" max="19" width="7.15234375" style="563" bestFit="1" customWidth="1"/>
    <col min="20" max="20" width="17.84375" style="563" bestFit="1" customWidth="1"/>
    <col min="21" max="21" width="6" style="563" bestFit="1" customWidth="1"/>
    <col min="22" max="22" width="7.84375" style="563" bestFit="1" customWidth="1"/>
    <col min="23" max="23" width="7.61328125" style="563" bestFit="1" customWidth="1"/>
    <col min="24" max="24" width="5.3828125" style="563" bestFit="1" customWidth="1"/>
    <col min="25" max="25" width="6" style="563" bestFit="1" customWidth="1"/>
    <col min="26" max="26" width="5.3828125" style="563" bestFit="1" customWidth="1"/>
    <col min="27" max="27" width="7.61328125" style="563" bestFit="1" customWidth="1"/>
    <col min="28" max="30" width="5.3828125" style="563" bestFit="1" customWidth="1"/>
    <col min="31" max="31" width="7.61328125" style="563" bestFit="1" customWidth="1"/>
    <col min="32" max="33" width="5.61328125" style="563" bestFit="1" customWidth="1"/>
    <col min="34" max="40" width="1.15234375" style="563" customWidth="1"/>
    <col min="41" max="42" width="3.15234375" style="564" bestFit="1" customWidth="1"/>
    <col min="43" max="43" width="7.4609375" style="563" bestFit="1" customWidth="1"/>
    <col min="44" max="44" width="4.4609375" style="563" bestFit="1" customWidth="1"/>
    <col min="45" max="45" width="10.3828125" style="563" bestFit="1" customWidth="1"/>
    <col min="46" max="46" width="3.15234375" style="563" bestFit="1" customWidth="1"/>
    <col min="47" max="48" width="10.3828125" style="563" bestFit="1" customWidth="1"/>
    <col min="49" max="49" width="3.15234375" style="564" bestFit="1" customWidth="1"/>
    <col min="50" max="50" width="11.15234375" style="563" bestFit="1" customWidth="1"/>
    <col min="51" max="51" width="12.61328125" style="583" bestFit="1" customWidth="1"/>
    <col min="52" max="52" width="3.4609375" style="563" bestFit="1" customWidth="1"/>
    <col min="53" max="53" width="5.84375" style="563" bestFit="1" customWidth="1"/>
    <col min="54" max="54" width="3.15234375" style="563" bestFit="1" customWidth="1"/>
    <col min="55" max="55" width="7.4609375" style="563" bestFit="1" customWidth="1"/>
    <col min="56" max="56" width="4.4609375" style="563" bestFit="1" customWidth="1"/>
    <col min="57" max="57" width="10.3828125" style="563" bestFit="1" customWidth="1"/>
    <col min="58" max="58" width="3.15234375" style="563" bestFit="1" customWidth="1"/>
    <col min="59" max="60" width="10.3828125" style="563" bestFit="1" customWidth="1"/>
    <col min="61" max="61" width="3.15234375" style="564" bestFit="1" customWidth="1"/>
    <col min="62" max="62" width="11.15234375" style="563" bestFit="1" customWidth="1"/>
    <col min="63" max="63" width="12.61328125" style="563" bestFit="1" customWidth="1"/>
    <col min="64" max="64" width="3.4609375" style="564" bestFit="1" customWidth="1"/>
    <col min="65" max="65" width="7.765625" style="563" bestFit="1" customWidth="1"/>
    <col min="66" max="69" width="1.15234375" style="563" customWidth="1"/>
    <col min="70" max="70" width="2.23046875" style="563" customWidth="1"/>
    <col min="71" max="71" width="1.84375" style="563" customWidth="1"/>
    <col min="72" max="72" width="7.15234375" style="563" bestFit="1" customWidth="1"/>
    <col min="73" max="73" width="5.61328125" style="563" bestFit="1" customWidth="1"/>
    <col min="74" max="74" width="9.23046875" style="563" bestFit="1" customWidth="1"/>
    <col min="75" max="75" width="2.23046875" style="563" customWidth="1"/>
    <col min="76" max="76" width="5.61328125" style="564" bestFit="1" customWidth="1"/>
    <col min="77" max="78" width="8.4609375" style="563" customWidth="1"/>
    <col min="79" max="79" width="5.61328125" style="563" bestFit="1" customWidth="1"/>
    <col min="80" max="81" width="6.84375" style="563" customWidth="1"/>
    <col min="82" max="82" width="2.3828125" style="563" customWidth="1"/>
    <col min="83" max="83" width="10" style="563" bestFit="1" customWidth="1"/>
    <col min="84" max="85" width="6.84375" style="563" customWidth="1"/>
    <col min="86" max="86" width="8.3828125" style="563" customWidth="1"/>
    <col min="87" max="87" width="12.07421875" style="563" customWidth="1"/>
    <col min="88" max="88" width="4.4609375" style="563" customWidth="1"/>
    <col min="89" max="90" width="11.3828125" style="563" customWidth="1"/>
    <col min="91" max="91" width="12.07421875" style="563" customWidth="1"/>
    <col min="92" max="92" width="4.4609375" style="563" customWidth="1"/>
    <col min="93" max="94" width="11.3828125" style="563" customWidth="1"/>
    <col min="95" max="95" width="12.07421875" style="563" customWidth="1"/>
    <col min="96" max="96" width="4.4609375" style="563" customWidth="1"/>
    <col min="97" max="98" width="11.3828125" style="563" customWidth="1"/>
    <col min="99" max="101" width="9.3046875" style="563" customWidth="1"/>
    <col min="102" max="102" width="3.23046875" style="563" bestFit="1" customWidth="1"/>
    <col min="103" max="103" width="17.61328125" style="563" bestFit="1" customWidth="1"/>
    <col min="104" max="104" width="2.69140625" style="552" bestFit="1" customWidth="1"/>
    <col min="105" max="105" width="4.69140625" style="552" bestFit="1" customWidth="1"/>
    <col min="106" max="110" width="9.3046875" style="563" customWidth="1"/>
    <col min="111" max="114" width="9.3046875" style="564" customWidth="1"/>
    <col min="115" max="122" width="9.3046875" style="563" customWidth="1"/>
    <col min="123" max="16384" width="9.23046875" style="563"/>
  </cols>
  <sheetData>
    <row r="1" spans="2:119" ht="92.15" customHeight="1" x14ac:dyDescent="0.25">
      <c r="B1" s="568" t="s">
        <v>133</v>
      </c>
      <c r="C1" s="569" t="s">
        <v>134</v>
      </c>
      <c r="D1" s="568" t="s">
        <v>135</v>
      </c>
      <c r="E1" s="570" t="s">
        <v>136</v>
      </c>
      <c r="F1" s="571" t="s">
        <v>137</v>
      </c>
      <c r="G1" s="571" t="s">
        <v>138</v>
      </c>
      <c r="H1" s="571" t="s">
        <v>139</v>
      </c>
      <c r="I1" s="572" t="s">
        <v>140</v>
      </c>
      <c r="J1" s="572" t="s">
        <v>141</v>
      </c>
      <c r="K1" s="571" t="s">
        <v>142</v>
      </c>
      <c r="L1" s="571" t="s">
        <v>143</v>
      </c>
      <c r="M1" s="571" t="s">
        <v>144</v>
      </c>
      <c r="N1" s="571" t="s">
        <v>74</v>
      </c>
      <c r="O1" s="572" t="s">
        <v>145</v>
      </c>
      <c r="P1" s="572" t="s">
        <v>72</v>
      </c>
      <c r="Q1" s="572" t="s">
        <v>146</v>
      </c>
      <c r="R1" s="572" t="s">
        <v>147</v>
      </c>
      <c r="S1" s="571" t="s">
        <v>148</v>
      </c>
      <c r="T1" s="573" t="s">
        <v>149</v>
      </c>
      <c r="U1" s="574" t="s">
        <v>150</v>
      </c>
      <c r="V1" s="574" t="s">
        <v>151</v>
      </c>
      <c r="W1" s="575" t="s">
        <v>152</v>
      </c>
      <c r="X1" s="575" t="s">
        <v>153</v>
      </c>
      <c r="Y1" s="576" t="s">
        <v>423</v>
      </c>
      <c r="Z1" s="576" t="s">
        <v>424</v>
      </c>
      <c r="AA1" s="576" t="s">
        <v>425</v>
      </c>
      <c r="AB1" s="576" t="s">
        <v>426</v>
      </c>
      <c r="AC1" s="577" t="s">
        <v>427</v>
      </c>
      <c r="AD1" s="577" t="s">
        <v>428</v>
      </c>
      <c r="AE1" s="577" t="s">
        <v>429</v>
      </c>
      <c r="AF1" s="577" t="s">
        <v>430</v>
      </c>
      <c r="AG1" s="572" t="s">
        <v>431</v>
      </c>
      <c r="AH1" s="571" t="s">
        <v>432</v>
      </c>
      <c r="AI1" s="572" t="s">
        <v>433</v>
      </c>
      <c r="AJ1" s="572" t="s">
        <v>434</v>
      </c>
      <c r="AK1" s="572" t="s">
        <v>435</v>
      </c>
      <c r="AL1" s="572" t="s">
        <v>436</v>
      </c>
      <c r="AM1" s="572" t="s">
        <v>437</v>
      </c>
      <c r="AN1" s="572" t="s">
        <v>438</v>
      </c>
      <c r="AO1" s="568" t="s">
        <v>460</v>
      </c>
      <c r="AP1" s="568" t="s">
        <v>454</v>
      </c>
      <c r="AQ1" s="576" t="s">
        <v>439</v>
      </c>
      <c r="AR1" s="576" t="s">
        <v>440</v>
      </c>
      <c r="AS1" s="576" t="s">
        <v>441</v>
      </c>
      <c r="AT1" s="576" t="s">
        <v>442</v>
      </c>
      <c r="AU1" s="576" t="s">
        <v>443</v>
      </c>
      <c r="AV1" s="576" t="s">
        <v>444</v>
      </c>
      <c r="AW1" s="578" t="s">
        <v>445</v>
      </c>
      <c r="AX1" s="576" t="s">
        <v>446</v>
      </c>
      <c r="AY1" s="578" t="s">
        <v>447</v>
      </c>
      <c r="AZ1" s="576" t="s">
        <v>448</v>
      </c>
      <c r="BA1" s="579" t="s">
        <v>449</v>
      </c>
      <c r="BB1" s="580" t="s">
        <v>455</v>
      </c>
      <c r="BC1" s="577" t="s">
        <v>439</v>
      </c>
      <c r="BD1" s="577" t="s">
        <v>440</v>
      </c>
      <c r="BE1" s="577" t="s">
        <v>441</v>
      </c>
      <c r="BF1" s="577" t="s">
        <v>442</v>
      </c>
      <c r="BG1" s="577" t="s">
        <v>443</v>
      </c>
      <c r="BH1" s="577" t="s">
        <v>444</v>
      </c>
      <c r="BI1" s="581" t="s">
        <v>445</v>
      </c>
      <c r="BJ1" s="577" t="s">
        <v>446</v>
      </c>
      <c r="BK1" s="577" t="s">
        <v>447</v>
      </c>
      <c r="BL1" s="581" t="s">
        <v>448</v>
      </c>
      <c r="BM1" s="582" t="s">
        <v>449</v>
      </c>
      <c r="BN1" s="568" t="s">
        <v>154</v>
      </c>
      <c r="BO1" s="568" t="s">
        <v>166</v>
      </c>
      <c r="BP1" s="568" t="s">
        <v>155</v>
      </c>
      <c r="BQ1" s="568" t="s">
        <v>156</v>
      </c>
      <c r="BR1" s="568"/>
      <c r="BS1" s="568"/>
      <c r="BT1" s="568" t="s">
        <v>157</v>
      </c>
      <c r="BU1" s="568" t="s">
        <v>161</v>
      </c>
      <c r="BV1" s="568" t="s">
        <v>660</v>
      </c>
      <c r="BX1" s="568" t="s">
        <v>158</v>
      </c>
      <c r="BY1" s="569" t="s">
        <v>159</v>
      </c>
      <c r="BZ1" s="565" t="s">
        <v>160</v>
      </c>
      <c r="CA1" s="565" t="s">
        <v>161</v>
      </c>
      <c r="CB1" s="565" t="s">
        <v>339</v>
      </c>
      <c r="CC1" s="565" t="s">
        <v>340</v>
      </c>
      <c r="CD1" s="565"/>
      <c r="CE1" s="565" t="s">
        <v>162</v>
      </c>
      <c r="CF1" s="565" t="s">
        <v>163</v>
      </c>
      <c r="CG1" s="568" t="s">
        <v>157</v>
      </c>
      <c r="CH1" s="565" t="s">
        <v>161</v>
      </c>
      <c r="CI1" s="635" t="s">
        <v>164</v>
      </c>
      <c r="CJ1" s="635" t="s">
        <v>676</v>
      </c>
      <c r="CK1" s="635" t="s">
        <v>661</v>
      </c>
      <c r="CL1" s="635" t="s">
        <v>662</v>
      </c>
      <c r="CM1" s="635" t="s">
        <v>165</v>
      </c>
      <c r="CN1" s="635" t="s">
        <v>677</v>
      </c>
      <c r="CO1" s="635" t="s">
        <v>663</v>
      </c>
      <c r="CP1" s="635" t="s">
        <v>664</v>
      </c>
      <c r="CQ1" s="635" t="s">
        <v>347</v>
      </c>
      <c r="CR1" s="635" t="s">
        <v>678</v>
      </c>
      <c r="CS1" s="635" t="s">
        <v>665</v>
      </c>
      <c r="CT1" s="635" t="s">
        <v>666</v>
      </c>
      <c r="CU1" s="565"/>
      <c r="CV1" s="565"/>
      <c r="CW1" s="565"/>
      <c r="CX1" s="565"/>
      <c r="CY1" s="566"/>
      <c r="CZ1" s="567"/>
    </row>
    <row r="2" spans="2:119" x14ac:dyDescent="0.25">
      <c r="B2" s="563" t="str">
        <f>IF(競技者データ入力シート!$S$2="","",競技者データ入力シート!$S$2)</f>
        <v/>
      </c>
      <c r="C2" s="563" t="str">
        <f>IF(競技者データ入力シート!$D8="","",競技者データ入力シート!$S$3)</f>
        <v/>
      </c>
      <c r="D2" s="563" t="str">
        <f>IF(競技者データ入力シート!D8="","",競技者データ入力シート!B8)</f>
        <v/>
      </c>
      <c r="E2" s="563" t="str">
        <f>IF(競技者データ入力シート!D8="","",C2&amp;D2)</f>
        <v/>
      </c>
      <c r="F2" s="563" t="str">
        <f>IF(競技者データ入力シート!D8="","",競技者データ入力シート!$S$2)</f>
        <v/>
      </c>
      <c r="I2" s="563" t="str">
        <f>ASC(IF(競技者データ入力シート!D8="","",競技者データ入力シート!C8))</f>
        <v/>
      </c>
      <c r="J2" s="563" t="str">
        <f>IF(競技者データ入力シート!D8="","",TRIM(競技者データ入力シート!D8)&amp;" "&amp;(TRIM(競技者データ入力シート!E8)))</f>
        <v/>
      </c>
      <c r="K2" s="563" t="str">
        <f>ASC(IF(競技者データ入力シート!F8="","",TRIM(競技者データ入力シート!F8)&amp;" "&amp;(TRIM(競技者データ入力シート!G8))))</f>
        <v/>
      </c>
      <c r="L2" s="563" t="str">
        <f>J2</f>
        <v/>
      </c>
      <c r="M2" s="563" t="str">
        <f>ASC(IF(競技者データ入力シート!H8="","",競技者データ入力シート!H8))</f>
        <v/>
      </c>
      <c r="N2" s="563" t="str">
        <f>ASC(IF(競技者データ入力シート!P8="","",競技者データ入力シート!P8))</f>
        <v/>
      </c>
      <c r="O2" s="563" t="str">
        <f>IF(競技者データ入力シート!J8="","",競技者データ入力シート!J8)</f>
        <v/>
      </c>
      <c r="P2" s="563" t="str">
        <f>ASC(IF(競技者データ入力シート!K8="","",競技者データ入力シート!K8))</f>
        <v/>
      </c>
      <c r="Q2" s="563" t="str">
        <f>ASC(IF(競技者データ入力シート!L8="","",競技者データ入力シート!L8))</f>
        <v/>
      </c>
      <c r="R2" s="563" t="str">
        <f>ASC(IF(競技者データ入力シート!M8="","",競技者データ入力シート!M8))</f>
        <v/>
      </c>
      <c r="S2" s="563" t="str">
        <f>IF(競技者データ入力シート!O8="","",競技者データ入力シート!O8)</f>
        <v/>
      </c>
      <c r="T2" s="563" t="str">
        <f>ASC(IF(競技者データ入力シート!N8="","",競技者データ入力シート!N8))</f>
        <v/>
      </c>
      <c r="U2" s="564" t="str">
        <f>IF($O2="","",IF($O2="男",IFERROR(VLOOKUP(競技者データ入力シート!Q8,データ!$B$2:$C$101,2,FALSE),""),IF($O2="女",IFERROR(VLOOKUP(競技者データ入力シート!Q8,データ!$F$2:$G$101,2,FALSE),""))))</f>
        <v/>
      </c>
      <c r="V2" s="563" t="str">
        <f>ASC(IF(競技者データ入力シート!Q8="","",競技者データ入力シート!R8))</f>
        <v/>
      </c>
      <c r="Y2" s="564" t="str">
        <f>IF($O2="","",IF($O2="男",IFERROR(VLOOKUP(競技者データ入力シート!V8,データ!$B$2:$C$101,2,FALSE),""),IF($O2="女",IFERROR(VLOOKUP(競技者データ入力シート!V8,データ!$F$2:$G$101,2,FALSE),""))))</f>
        <v/>
      </c>
      <c r="Z2" s="563" t="str">
        <f>ASC(IF(競技者データ入力シート!W8="","",競技者データ入力シート!W8))</f>
        <v/>
      </c>
      <c r="AC2" s="564" t="str">
        <f>IF($O2="","",IF($O2="男",IFERROR(VLOOKUP(競技者データ入力シート!AA8,データ!$B$2:$C$101,2,FALSE),""),IF($O2="女",IFERROR(VLOOKUP(競技者データ入力シート!AA8,データ!$F$2:$G$101,2,FALSE),""))))</f>
        <v/>
      </c>
      <c r="AD2" s="563" t="str">
        <f>ASC(IF(競技者データ入力シート!AB8="","",競技者データ入力シート!AB8))</f>
        <v/>
      </c>
      <c r="AG2" s="564"/>
      <c r="AO2" s="564" t="str">
        <f>IF(競技者データ入力シート!$I8="一般","A",(IF(競技者データ入力シート!$I8="大学","A",(IF(競技者データ入力シート!$I8="高校","B",(IF(競技者データ入力シート!$I8="中学","B","")))))))</f>
        <v/>
      </c>
      <c r="AP2" s="564" t="str">
        <f>IF(競技者データ入力シート!Y8="","",競技者データ入力シート!Y8)</f>
        <v/>
      </c>
      <c r="AQ2" s="583" t="str">
        <f>IF(競技者データ入力シート!$Y8="","",(IFERROR(VLOOKUP(($Y2&amp;$AP2),$DA$2:$DB$65,2,FALSE),"")))</f>
        <v/>
      </c>
      <c r="AR2" s="583" t="str">
        <f>IF(競技者データ入力シート!$Y8="","",$B2)</f>
        <v/>
      </c>
      <c r="AS2" s="583" t="str">
        <f>IF(競技者データ入力シート!$Y8="","",$C2&amp;$AP2)</f>
        <v/>
      </c>
      <c r="AT2" s="583"/>
      <c r="AU2" s="583" t="str">
        <f>IF(競技者データ入力シート!$Y8="","",$C2&amp;$AP2)</f>
        <v/>
      </c>
      <c r="AV2" s="583" t="str">
        <f>IF(競技者データ入力シート!$Y8="","",$C2&amp;$AP2)</f>
        <v/>
      </c>
      <c r="AW2" s="564" t="str">
        <f>IF(競技者データ入力シート!$Y8="","",(COUNTIF($AQ$2:AQ2,AQ2)))</f>
        <v/>
      </c>
      <c r="AX2" s="564" t="str">
        <f>IF(競技者データ入力シート!$Y8="","",$E2)</f>
        <v/>
      </c>
      <c r="AY2" s="583" t="str">
        <f>IF(競技者データ入力シート!$Y8="","",$J2)</f>
        <v/>
      </c>
      <c r="AZ2" s="564" t="str">
        <f>IF(競技者データ入力シート!$Y8="","",$Y2)</f>
        <v/>
      </c>
      <c r="BA2" s="564" t="str">
        <f>IF(競技者データ入力シート!$Y8="","",$Z2)</f>
        <v/>
      </c>
      <c r="BB2" s="563" t="str">
        <f>IF(競技者データ入力シート!AD8="","",競技者データ入力シート!AD8)</f>
        <v/>
      </c>
      <c r="BC2" s="583" t="str">
        <f>IF(競技者データ入力シート!$AD8="","",(IFERROR(VLOOKUP(($AC2&amp;$BB2),$DA$2:$DB$65,2,FALSE),"")))</f>
        <v/>
      </c>
      <c r="BD2" s="583" t="str">
        <f>IF(競技者データ入力シート!$AD8="","",$B2)</f>
        <v/>
      </c>
      <c r="BE2" s="583" t="str">
        <f>IF(競技者データ入力シート!$AD8="","",$C2&amp;$BB2)</f>
        <v/>
      </c>
      <c r="BF2" s="583"/>
      <c r="BG2" s="583" t="str">
        <f>IF(競技者データ入力シート!$AD8="","",$C2&amp;$BB2)</f>
        <v/>
      </c>
      <c r="BH2" s="583" t="str">
        <f>IF(競技者データ入力シート!$AD8="","",$C2&amp;$BB2)</f>
        <v/>
      </c>
      <c r="BI2" s="583" t="str">
        <f>IF(競技者データ入力シート!$AD8="","",(COUNTIF($BC$2:BC2,BC2)))</f>
        <v/>
      </c>
      <c r="BJ2" s="583" t="str">
        <f>IF(競技者データ入力シート!$AD8="","",E2)</f>
        <v/>
      </c>
      <c r="BK2" s="583" t="str">
        <f>IF(競技者データ入力シート!$AD8="","",J2)</f>
        <v/>
      </c>
      <c r="BL2" s="564" t="str">
        <f>IF(競技者データ入力シート!$AD8="","",AC2)</f>
        <v/>
      </c>
      <c r="BM2" s="583" t="str">
        <f>IF(競技者データ入力シート!$AD8="","",AD2)</f>
        <v/>
      </c>
      <c r="BR2" s="584"/>
      <c r="BS2" s="584"/>
      <c r="BT2" s="584" t="str">
        <f>IF('大会申込一覧表(印刷して提出)'!$M$9="","",'大会申込一覧表(印刷して提出)'!$M$9)</f>
        <v/>
      </c>
      <c r="BU2" s="563" t="str">
        <f>IF('大会申込一覧表(印刷して提出)'!$P$6="","",'大会申込一覧表(印刷して提出)'!$P$6)</f>
        <v/>
      </c>
      <c r="BV2" s="584">
        <f>IF(入力注意事項!Y30="","",入力注意事項!Y30)</f>
        <v>0</v>
      </c>
      <c r="BX2" s="564" t="str">
        <f>IF('大会申込一覧表(印刷して提出)'!L5="","",(VLOOKUP('大会申込一覧表(印刷して提出)'!L5,データ!$J$2:$K$48,2,FALSE)))</f>
        <v/>
      </c>
      <c r="BY2" s="563" t="str">
        <f>IF('大会申込一覧表(印刷して提出)'!$E$6="","",'大会申込一覧表(印刷して提出)'!$E$6)</f>
        <v/>
      </c>
      <c r="BZ2" s="563" t="str">
        <f>ASC(IF('大会申込一覧表(印刷して提出)'!E5="","",'大会申込一覧表(印刷して提出)'!E5))</f>
        <v/>
      </c>
      <c r="CA2" s="563" t="str">
        <f>IF('大会申込一覧表(印刷して提出)'!$P$6="","",'大会申込一覧表(印刷して提出)'!$P$6)</f>
        <v/>
      </c>
      <c r="CB2" s="563" t="str">
        <f>IF('大会申込一覧表(印刷して提出)'!$F$7="","",'大会申込一覧表(印刷して提出)'!$F$7)</f>
        <v/>
      </c>
      <c r="CC2" s="563" t="str">
        <f>IF('大会申込一覧表(印刷して提出)'!$E$8="","",'大会申込一覧表(印刷して提出)'!$E$8)</f>
        <v/>
      </c>
      <c r="CD2" s="563" t="s">
        <v>675</v>
      </c>
      <c r="CE2" s="563" t="str">
        <f>IF('大会申込一覧表(印刷して提出)'!P7="","",'大会申込一覧表(印刷して提出)'!P7)</f>
        <v/>
      </c>
      <c r="CF2" s="563" t="str">
        <f>IF('大会申込一覧表(印刷して提出)'!P9="","",'大会申込一覧表(印刷して提出)'!P9)</f>
        <v/>
      </c>
      <c r="CG2" s="584" t="str">
        <f>IF('大会申込一覧表(印刷して提出)'!$M$9="","",'大会申込一覧表(印刷して提出)'!$M$9)</f>
        <v/>
      </c>
      <c r="CH2" s="563" t="str">
        <f>IF('大会申込一覧表(印刷して提出)'!$P$6="","",'大会申込一覧表(印刷して提出)'!$P$6)</f>
        <v/>
      </c>
      <c r="CI2" s="563" t="str">
        <f>IF('大会申込一覧表(印刷して提出)'!D11="","",'大会申込一覧表(印刷して提出)'!D11)</f>
        <v/>
      </c>
      <c r="CJ2" s="564" t="str">
        <f>IF('大会申込一覧表(印刷して提出)'!I11="","",'大会申込一覧表(印刷して提出)'!I11)</f>
        <v/>
      </c>
      <c r="CK2" s="563" t="str">
        <f>IF('大会申込一覧表(印刷して提出)'!K11="","",'大会申込一覧表(印刷して提出)'!K11)</f>
        <v/>
      </c>
      <c r="CL2" s="564" t="str">
        <f>IF('大会申込一覧表(印刷して提出)'!M11="","",'大会申込一覧表(印刷して提出)'!M11)</f>
        <v/>
      </c>
      <c r="CM2" s="563" t="str">
        <f>IF('大会申込一覧表(印刷して提出)'!D12="","",'大会申込一覧表(印刷して提出)'!D12)</f>
        <v/>
      </c>
      <c r="CN2" s="564" t="str">
        <f>IF('大会申込一覧表(印刷して提出)'!I12="","",'大会申込一覧表(印刷して提出)'!I12)</f>
        <v/>
      </c>
      <c r="CO2" s="563" t="str">
        <f>IF('大会申込一覧表(印刷して提出)'!K12="","",'大会申込一覧表(印刷して提出)'!K12)</f>
        <v/>
      </c>
      <c r="CP2" s="564" t="str">
        <f>IF('大会申込一覧表(印刷して提出)'!M12="","",'大会申込一覧表(印刷して提出)'!M12)</f>
        <v/>
      </c>
      <c r="CQ2" s="563" t="str">
        <f>IF('大会申込一覧表(印刷して提出)'!D13="","",'大会申込一覧表(印刷して提出)'!D13)</f>
        <v/>
      </c>
      <c r="CR2" s="564" t="str">
        <f>IF('大会申込一覧表(印刷して提出)'!I13="","",'大会申込一覧表(印刷して提出)'!I13)</f>
        <v/>
      </c>
      <c r="CS2" s="563" t="str">
        <f>IF('大会申込一覧表(印刷して提出)'!K13="","",'大会申込一覧表(印刷して提出)'!K13)</f>
        <v/>
      </c>
      <c r="CT2" s="564" t="str">
        <f>IF('大会申込一覧表(印刷して提出)'!M13="","",'大会申込一覧表(印刷して提出)'!M13)</f>
        <v/>
      </c>
      <c r="CX2" s="563">
        <v>3</v>
      </c>
      <c r="CY2" s="563" t="s">
        <v>13</v>
      </c>
      <c r="CZ2" s="552" t="s">
        <v>167</v>
      </c>
      <c r="DA2" s="552" t="str">
        <f>CONCATENATE(CX2,CZ2)</f>
        <v>3A</v>
      </c>
      <c r="DB2" s="563" t="str">
        <f>IF(競技者データ入力シート!$S$2="","",競技者データ入力シート!$S$2*1000+CX2*10+1)</f>
        <v/>
      </c>
      <c r="DE2" s="563" t="str">
        <f>IF(O2="","",O2)</f>
        <v/>
      </c>
      <c r="DF2" s="563" t="str">
        <f>IF(AO2="","",AO2)</f>
        <v/>
      </c>
      <c r="DG2" s="564" t="str">
        <f>CONCATENATE(AZ2,AP2)</f>
        <v/>
      </c>
      <c r="DH2" s="564" t="str">
        <f>IF(DG2="","",COUNTIF($DG$2:DG2,DG2))</f>
        <v/>
      </c>
      <c r="DI2" s="564" t="str">
        <f>CONCATENATE(BL2,BB2)</f>
        <v/>
      </c>
      <c r="DJ2" s="564" t="str">
        <f>IF(DI2="","",COUNTIF($DI$2:DI2,DI2))</f>
        <v/>
      </c>
      <c r="DL2" s="563" t="str">
        <f>IF(DG2="","",CONCATENATE(DG2,DH2))</f>
        <v/>
      </c>
      <c r="DM2" s="563" t="str">
        <f>IF(DL2="","",CONCATENATE(競技者データ入力シート!D8,競技者データ入力シート!E8))</f>
        <v/>
      </c>
      <c r="DN2" s="563" t="str">
        <f>IF(DI2="","",CONCATENATE(DI2,DJ2))</f>
        <v/>
      </c>
      <c r="DO2" s="563" t="str">
        <f>IF(DN2="","",CONCATENATE(競技者データ入力シート!D8,競技者データ入力シート!E8))</f>
        <v/>
      </c>
    </row>
    <row r="3" spans="2:119" x14ac:dyDescent="0.25">
      <c r="B3" s="563" t="str">
        <f>IF(競技者データ入力シート!$S$2="","",競技者データ入力シート!$S$2)</f>
        <v/>
      </c>
      <c r="C3" s="563" t="str">
        <f>IF(競技者データ入力シート!$D9="","",競技者データ入力シート!$S$3)</f>
        <v/>
      </c>
      <c r="D3" s="563" t="str">
        <f>IF(競技者データ入力シート!D9="","",競技者データ入力シート!B9)</f>
        <v/>
      </c>
      <c r="E3" s="563" t="str">
        <f>IF(競技者データ入力シート!D9="","",C3&amp;D3)</f>
        <v/>
      </c>
      <c r="F3" s="563" t="str">
        <f>IF(競技者データ入力シート!D9="","",競技者データ入力シート!$S$2)</f>
        <v/>
      </c>
      <c r="I3" s="563" t="str">
        <f>ASC(IF(競技者データ入力シート!D9="","",競技者データ入力シート!C9))</f>
        <v/>
      </c>
      <c r="J3" s="563" t="str">
        <f>IF(競技者データ入力シート!D9="","",TRIM(競技者データ入力シート!D9)&amp;" "&amp;(TRIM(競技者データ入力シート!E9)))</f>
        <v/>
      </c>
      <c r="K3" s="563" t="str">
        <f>ASC(IF(競技者データ入力シート!F9="","",TRIM(競技者データ入力シート!F9)&amp;" "&amp;(TRIM(競技者データ入力シート!G9))))</f>
        <v/>
      </c>
      <c r="L3" s="563" t="str">
        <f t="shared" ref="L3:L51" si="0">J3</f>
        <v/>
      </c>
      <c r="M3" s="563" t="str">
        <f>ASC(IF(競技者データ入力シート!H9="","",競技者データ入力シート!H9))</f>
        <v/>
      </c>
      <c r="N3" s="563" t="str">
        <f>ASC(IF(競技者データ入力シート!P9="","",競技者データ入力シート!P9))</f>
        <v/>
      </c>
      <c r="O3" s="563" t="str">
        <f>IF(競技者データ入力シート!J9="","",競技者データ入力シート!J9)</f>
        <v/>
      </c>
      <c r="P3" s="563" t="str">
        <f>ASC(IF(競技者データ入力シート!K9="","",競技者データ入力シート!K9))</f>
        <v/>
      </c>
      <c r="Q3" s="563" t="str">
        <f>ASC(IF(競技者データ入力シート!L9="","",競技者データ入力シート!L9))</f>
        <v/>
      </c>
      <c r="R3" s="563" t="str">
        <f>ASC(IF(競技者データ入力シート!M9="","",競技者データ入力シート!M9))</f>
        <v/>
      </c>
      <c r="S3" s="563" t="str">
        <f>IF(競技者データ入力シート!O9="","",競技者データ入力シート!O9)</f>
        <v/>
      </c>
      <c r="T3" s="563" t="str">
        <f>ASC(IF(競技者データ入力シート!N9="","",競技者データ入力シート!N9))</f>
        <v/>
      </c>
      <c r="U3" s="564" t="str">
        <f>IF($O3="","",IF($O3="男",IFERROR(VLOOKUP(競技者データ入力シート!Q9,データ!$B$2:$C$101,2,FALSE),""),IF($O3="女",IFERROR(VLOOKUP(競技者データ入力シート!Q9,データ!$F$2:$G$101,2,FALSE),""))))</f>
        <v/>
      </c>
      <c r="V3" s="563" t="str">
        <f>ASC(IF(競技者データ入力シート!Q9="","",競技者データ入力シート!R9))</f>
        <v/>
      </c>
      <c r="Y3" s="564" t="str">
        <f>IF($O3="","",IF($O3="男",IFERROR(VLOOKUP(競技者データ入力シート!V9,データ!$B$2:$C$101,2,FALSE),""),IF($O3="女",IFERROR(VLOOKUP(競技者データ入力シート!V9,データ!$F$2:$G$101,2,FALSE),""))))</f>
        <v/>
      </c>
      <c r="Z3" s="563" t="str">
        <f>ASC(IF(競技者データ入力シート!W9="","",競技者データ入力シート!W9))</f>
        <v/>
      </c>
      <c r="AC3" s="564" t="str">
        <f>IF($O3="","",IF($O3="男",IFERROR(VLOOKUP(競技者データ入力シート!AA9,データ!$B$2:$C$101,2,FALSE),""),IF($O3="女",IFERROR(VLOOKUP(競技者データ入力シート!AA9,データ!$F$2:$G$101,2,FALSE),""))))</f>
        <v/>
      </c>
      <c r="AD3" s="563" t="str">
        <f>ASC(IF(競技者データ入力シート!AB9="","",競技者データ入力シート!AB9))</f>
        <v/>
      </c>
      <c r="AG3" s="564"/>
      <c r="AO3" s="564" t="str">
        <f>IF(競技者データ入力シート!$I9="一般","A",(IF(競技者データ入力シート!$I9="大学","A",(IF(競技者データ入力シート!$I9="高校","B",(IF(競技者データ入力シート!$I9="中学","B","")))))))</f>
        <v/>
      </c>
      <c r="AP3" s="564" t="str">
        <f>IF(競技者データ入力シート!Y9="","",競技者データ入力シート!Y9)</f>
        <v/>
      </c>
      <c r="AQ3" s="583" t="str">
        <f>IF(競技者データ入力シート!$Y9="","",(IFERROR(VLOOKUP(($Y3&amp;$AP3),$DA$2:$DB$65,2,FALSE),"")))</f>
        <v/>
      </c>
      <c r="AR3" s="583" t="str">
        <f>IF(競技者データ入力シート!$Y9="","",$B3)</f>
        <v/>
      </c>
      <c r="AS3" s="583" t="str">
        <f>IF(競技者データ入力シート!$Y9="","",$C3&amp;$AP3)</f>
        <v/>
      </c>
      <c r="AT3" s="583"/>
      <c r="AU3" s="583" t="str">
        <f>IF(競技者データ入力シート!$Y9="","",$C3&amp;$AP3)</f>
        <v/>
      </c>
      <c r="AV3" s="583" t="str">
        <f>IF(競技者データ入力シート!$Y9="","",$C3&amp;$AP3)</f>
        <v/>
      </c>
      <c r="AW3" s="564" t="str">
        <f>IF(競技者データ入力シート!$Y9="","",(COUNTIF($AQ$2:AQ3,AQ3)))</f>
        <v/>
      </c>
      <c r="AX3" s="564" t="str">
        <f>IF(競技者データ入力シート!$Y9="","",$E3)</f>
        <v/>
      </c>
      <c r="AY3" s="583" t="str">
        <f>IF(競技者データ入力シート!$Y9="","",$J3)</f>
        <v/>
      </c>
      <c r="AZ3" s="564" t="str">
        <f>IF(競技者データ入力シート!$Y9="","",$Y3)</f>
        <v/>
      </c>
      <c r="BA3" s="564" t="str">
        <f>IF(競技者データ入力シート!$Y9="","",$Z3)</f>
        <v/>
      </c>
      <c r="BB3" s="563" t="str">
        <f>IF(競技者データ入力シート!AD9="","",競技者データ入力シート!AD9)</f>
        <v/>
      </c>
      <c r="BC3" s="583" t="str">
        <f>IF(競技者データ入力シート!$AD9="","",(IFERROR(VLOOKUP(($AC3&amp;$BB3),$DA$2:$DB$65,2,FALSE),"")))</f>
        <v/>
      </c>
      <c r="BD3" s="583" t="str">
        <f>IF(競技者データ入力シート!$AD9="","",$B3)</f>
        <v/>
      </c>
      <c r="BE3" s="583" t="str">
        <f>IF(競技者データ入力シート!$AD9="","",$C3&amp;$BB3)</f>
        <v/>
      </c>
      <c r="BF3" s="583"/>
      <c r="BG3" s="583" t="str">
        <f>IF(競技者データ入力シート!$AD9="","",$C3&amp;$BB3)</f>
        <v/>
      </c>
      <c r="BH3" s="583" t="str">
        <f>IF(競技者データ入力シート!$AD9="","",$C3&amp;$BB3)</f>
        <v/>
      </c>
      <c r="BI3" s="583" t="str">
        <f>IF(競技者データ入力シート!$AD9="","",(COUNTIF($BC$2:BC3,BC3)))</f>
        <v/>
      </c>
      <c r="BJ3" s="583" t="str">
        <f>IF(競技者データ入力シート!$AD9="","",E3)</f>
        <v/>
      </c>
      <c r="BK3" s="583" t="str">
        <f>IF(競技者データ入力シート!$AD9="","",J3)</f>
        <v/>
      </c>
      <c r="BL3" s="564" t="str">
        <f>IF(競技者データ入力シート!$AD9="","",AC3)</f>
        <v/>
      </c>
      <c r="BM3" s="583" t="str">
        <f>IF(競技者データ入力シート!$AD9="","",AD3)</f>
        <v/>
      </c>
      <c r="CX3" s="563">
        <f>CX2</f>
        <v>3</v>
      </c>
      <c r="CY3" s="563" t="str">
        <f>CY2</f>
        <v>一般男子4X100mR</v>
      </c>
      <c r="CZ3" s="552" t="s">
        <v>404</v>
      </c>
      <c r="DA3" s="552" t="str">
        <f t="shared" ref="DA3:DA65" si="1">CONCATENATE(CX3,CZ3)</f>
        <v>3B</v>
      </c>
      <c r="DB3" s="563" t="str">
        <f>IF(DB2="","",DB2+1)</f>
        <v/>
      </c>
      <c r="DE3" s="563" t="str">
        <f t="shared" ref="DE3:DE51" si="2">IF(O3="","",O3)</f>
        <v/>
      </c>
      <c r="DF3" s="563" t="str">
        <f t="shared" ref="DF3:DF51" si="3">IF(AO3="","",AO3)</f>
        <v/>
      </c>
      <c r="DG3" s="564" t="str">
        <f t="shared" ref="DG3:DG51" si="4">CONCATENATE(AZ3,AP3)</f>
        <v/>
      </c>
      <c r="DH3" s="564" t="str">
        <f>IF(DG3="","",COUNTIF($DG$2:DG3,DG3))</f>
        <v/>
      </c>
      <c r="DI3" s="564" t="str">
        <f t="shared" ref="DI3:DI51" si="5">CONCATENATE(BL3,BB3)</f>
        <v/>
      </c>
      <c r="DJ3" s="564" t="str">
        <f>IF(DI3="","",COUNTIF($DI$2:DI3,DI3))</f>
        <v/>
      </c>
      <c r="DL3" s="563" t="str">
        <f t="shared" ref="DL3:DL51" si="6">IF(DG3="","",CONCATENATE(DG3,DH3))</f>
        <v/>
      </c>
      <c r="DM3" s="563" t="str">
        <f>IF(DL3="","",CONCATENATE(競技者データ入力シート!D9,競技者データ入力シート!E9))</f>
        <v/>
      </c>
      <c r="DN3" s="563" t="str">
        <f t="shared" ref="DN3:DN51" si="7">IF(DI3="","",CONCATENATE(DI3,DJ3))</f>
        <v/>
      </c>
      <c r="DO3" s="563" t="str">
        <f>IF(DN3="","",CONCATENATE(競技者データ入力シート!D9,競技者データ入力シート!E9))</f>
        <v/>
      </c>
    </row>
    <row r="4" spans="2:119" x14ac:dyDescent="0.25">
      <c r="B4" s="563" t="str">
        <f>IF(競技者データ入力シート!$S$2="","",競技者データ入力シート!$S$2)</f>
        <v/>
      </c>
      <c r="C4" s="563" t="str">
        <f>IF(競技者データ入力シート!$D10="","",競技者データ入力シート!$S$3)</f>
        <v/>
      </c>
      <c r="D4" s="563" t="str">
        <f>IF(競技者データ入力シート!D10="","",競技者データ入力シート!B10)</f>
        <v/>
      </c>
      <c r="E4" s="563" t="str">
        <f>IF(競技者データ入力シート!D10="","",C4&amp;D4)</f>
        <v/>
      </c>
      <c r="F4" s="563" t="str">
        <f>IF(競技者データ入力シート!D10="","",競技者データ入力シート!$S$2)</f>
        <v/>
      </c>
      <c r="I4" s="563" t="str">
        <f>ASC(IF(競技者データ入力シート!D10="","",競技者データ入力シート!C10))</f>
        <v/>
      </c>
      <c r="J4" s="563" t="str">
        <f>IF(競技者データ入力シート!D10="","",TRIM(競技者データ入力シート!D10)&amp;" "&amp;(TRIM(競技者データ入力シート!E10)))</f>
        <v/>
      </c>
      <c r="K4" s="563" t="str">
        <f>ASC(IF(競技者データ入力シート!F10="","",TRIM(競技者データ入力シート!F10)&amp;" "&amp;(TRIM(競技者データ入力シート!G10))))</f>
        <v/>
      </c>
      <c r="L4" s="563" t="str">
        <f t="shared" si="0"/>
        <v/>
      </c>
      <c r="M4" s="563" t="str">
        <f>ASC(IF(競技者データ入力シート!H10="","",競技者データ入力シート!H10))</f>
        <v/>
      </c>
      <c r="N4" s="563" t="str">
        <f>ASC(IF(競技者データ入力シート!P10="","",競技者データ入力シート!P10))</f>
        <v/>
      </c>
      <c r="O4" s="563" t="str">
        <f>IF(競技者データ入力シート!J10="","",競技者データ入力シート!J10)</f>
        <v/>
      </c>
      <c r="P4" s="563" t="str">
        <f>ASC(IF(競技者データ入力シート!K10="","",競技者データ入力シート!K10))</f>
        <v/>
      </c>
      <c r="Q4" s="563" t="str">
        <f>ASC(IF(競技者データ入力シート!L10="","",競技者データ入力シート!L10))</f>
        <v/>
      </c>
      <c r="R4" s="563" t="str">
        <f>ASC(IF(競技者データ入力シート!M10="","",競技者データ入力シート!M10))</f>
        <v/>
      </c>
      <c r="S4" s="563" t="str">
        <f>IF(競技者データ入力シート!O10="","",競技者データ入力シート!O10)</f>
        <v/>
      </c>
      <c r="T4" s="563" t="str">
        <f>ASC(IF(競技者データ入力シート!N10="","",競技者データ入力シート!N10))</f>
        <v/>
      </c>
      <c r="U4" s="564" t="str">
        <f>IF($O4="","",IF($O4="男",IFERROR(VLOOKUP(競技者データ入力シート!Q10,データ!$B$2:$C$101,2,FALSE),""),IF($O4="女",IFERROR(VLOOKUP(競技者データ入力シート!Q10,データ!$F$2:$G$101,2,FALSE),""))))</f>
        <v/>
      </c>
      <c r="V4" s="563" t="str">
        <f>ASC(IF(競技者データ入力シート!Q10="","",競技者データ入力シート!R10))</f>
        <v/>
      </c>
      <c r="Y4" s="564" t="str">
        <f>IF($O4="","",IF($O4="男",IFERROR(VLOOKUP(競技者データ入力シート!V10,データ!$B$2:$C$101,2,FALSE),""),IF($O4="女",IFERROR(VLOOKUP(競技者データ入力シート!V10,データ!$F$2:$G$101,2,FALSE),""))))</f>
        <v/>
      </c>
      <c r="Z4" s="563" t="str">
        <f>ASC(IF(競技者データ入力シート!W10="","",競技者データ入力シート!W10))</f>
        <v/>
      </c>
      <c r="AC4" s="564" t="str">
        <f>IF($O4="","",IF($O4="男",IFERROR(VLOOKUP(競技者データ入力シート!AA10,データ!$B$2:$C$101,2,FALSE),""),IF($O4="女",IFERROR(VLOOKUP(競技者データ入力シート!AA10,データ!$F$2:$G$101,2,FALSE),""))))</f>
        <v/>
      </c>
      <c r="AD4" s="563" t="str">
        <f>ASC(IF(競技者データ入力シート!AB10="","",競技者データ入力シート!AB10))</f>
        <v/>
      </c>
      <c r="AG4" s="564"/>
      <c r="AO4" s="564" t="str">
        <f>IF(競技者データ入力シート!$I10="一般","A",(IF(競技者データ入力シート!$I10="大学","A",(IF(競技者データ入力シート!$I10="高校","B",(IF(競技者データ入力シート!$I10="中学","B","")))))))</f>
        <v/>
      </c>
      <c r="AP4" s="564" t="str">
        <f>IF(競技者データ入力シート!Y10="","",競技者データ入力シート!Y10)</f>
        <v/>
      </c>
      <c r="AQ4" s="583" t="str">
        <f>IF(競技者データ入力シート!$Y10="","",(IFERROR(VLOOKUP(($Y4&amp;$AP4),$DA$2:$DB$65,2,FALSE),"")))</f>
        <v/>
      </c>
      <c r="AR4" s="583" t="str">
        <f>IF(競技者データ入力シート!$Y10="","",$B4)</f>
        <v/>
      </c>
      <c r="AS4" s="583" t="str">
        <f>IF(競技者データ入力シート!$Y10="","",$C4&amp;$AP4)</f>
        <v/>
      </c>
      <c r="AT4" s="583"/>
      <c r="AU4" s="583" t="str">
        <f>IF(競技者データ入力シート!$Y10="","",$C4&amp;$AP4)</f>
        <v/>
      </c>
      <c r="AV4" s="583" t="str">
        <f>IF(競技者データ入力シート!$Y10="","",$C4&amp;$AP4)</f>
        <v/>
      </c>
      <c r="AW4" s="564" t="str">
        <f>IF(競技者データ入力シート!$Y10="","",(COUNTIF($AQ$2:AQ4,AQ4)))</f>
        <v/>
      </c>
      <c r="AX4" s="564" t="str">
        <f>IF(競技者データ入力シート!$Y10="","",$E4)</f>
        <v/>
      </c>
      <c r="AY4" s="583" t="str">
        <f>IF(競技者データ入力シート!$Y10="","",$J4)</f>
        <v/>
      </c>
      <c r="AZ4" s="564" t="str">
        <f>IF(競技者データ入力シート!$Y10="","",$Y4)</f>
        <v/>
      </c>
      <c r="BA4" s="564" t="str">
        <f>IF(競技者データ入力シート!$Y10="","",$Z4)</f>
        <v/>
      </c>
      <c r="BB4" s="563" t="str">
        <f>IF(競技者データ入力シート!AD10="","",競技者データ入力シート!AD10)</f>
        <v/>
      </c>
      <c r="BC4" s="583" t="str">
        <f>IF(競技者データ入力シート!$AD10="","",(IFERROR(VLOOKUP(($AC4&amp;$BB4),$DA$2:$DB$65,2,FALSE),"")))</f>
        <v/>
      </c>
      <c r="BD4" s="583" t="str">
        <f>IF(競技者データ入力シート!$AD10="","",$B4)</f>
        <v/>
      </c>
      <c r="BE4" s="583" t="str">
        <f>IF(競技者データ入力シート!$AD10="","",$C4&amp;$BB4)</f>
        <v/>
      </c>
      <c r="BF4" s="583"/>
      <c r="BG4" s="583" t="str">
        <f>IF(競技者データ入力シート!$AD10="","",$C4&amp;$BB4)</f>
        <v/>
      </c>
      <c r="BH4" s="583" t="str">
        <f>IF(競技者データ入力シート!$AD10="","",$C4&amp;$BB4)</f>
        <v/>
      </c>
      <c r="BI4" s="583" t="str">
        <f>IF(競技者データ入力シート!$AD10="","",(COUNTIF($BC$2:BC4,BC4)))</f>
        <v/>
      </c>
      <c r="BJ4" s="583" t="str">
        <f>IF(競技者データ入力シート!$AD10="","",E4)</f>
        <v/>
      </c>
      <c r="BK4" s="583" t="str">
        <f>IF(競技者データ入力シート!$AD10="","",J4)</f>
        <v/>
      </c>
      <c r="BL4" s="564" t="str">
        <f>IF(競技者データ入力シート!$AD10="","",AC4)</f>
        <v/>
      </c>
      <c r="BM4" s="583" t="str">
        <f>IF(競技者データ入力シート!$AD10="","",AD4)</f>
        <v/>
      </c>
      <c r="CX4" s="563">
        <f t="shared" ref="CX4:CX9" si="8">CX3</f>
        <v>3</v>
      </c>
      <c r="CY4" s="563" t="str">
        <f t="shared" ref="CY4:CY9" si="9">CY3</f>
        <v>一般男子4X100mR</v>
      </c>
      <c r="CZ4" s="552" t="s">
        <v>406</v>
      </c>
      <c r="DA4" s="552" t="str">
        <f t="shared" si="1"/>
        <v>3C</v>
      </c>
      <c r="DB4" s="563" t="str">
        <f t="shared" ref="DB4:DB9" si="10">IF(DB3="","",DB3+1)</f>
        <v/>
      </c>
      <c r="DE4" s="563" t="str">
        <f t="shared" si="2"/>
        <v/>
      </c>
      <c r="DF4" s="563" t="str">
        <f t="shared" si="3"/>
        <v/>
      </c>
      <c r="DG4" s="564" t="str">
        <f t="shared" si="4"/>
        <v/>
      </c>
      <c r="DH4" s="564" t="str">
        <f>IF(DG4="","",COUNTIF($DG$2:DG4,DG4))</f>
        <v/>
      </c>
      <c r="DI4" s="564" t="str">
        <f t="shared" si="5"/>
        <v/>
      </c>
      <c r="DJ4" s="564" t="str">
        <f>IF(DI4="","",COUNTIF($DI$2:DI4,DI4))</f>
        <v/>
      </c>
      <c r="DL4" s="563" t="str">
        <f t="shared" si="6"/>
        <v/>
      </c>
      <c r="DM4" s="563" t="str">
        <f>IF(DL4="","",CONCATENATE(競技者データ入力シート!D10,競技者データ入力シート!E10))</f>
        <v/>
      </c>
      <c r="DN4" s="563" t="str">
        <f t="shared" si="7"/>
        <v/>
      </c>
      <c r="DO4" s="563" t="str">
        <f>IF(DN4="","",CONCATENATE(競技者データ入力シート!D10,競技者データ入力シート!E10))</f>
        <v/>
      </c>
    </row>
    <row r="5" spans="2:119" x14ac:dyDescent="0.25">
      <c r="B5" s="563" t="str">
        <f>IF(競技者データ入力シート!$S$2="","",競技者データ入力シート!$S$2)</f>
        <v/>
      </c>
      <c r="C5" s="563" t="str">
        <f>IF(競技者データ入力シート!$D11="","",競技者データ入力シート!$S$3)</f>
        <v/>
      </c>
      <c r="D5" s="563" t="str">
        <f>IF(競技者データ入力シート!D11="","",競技者データ入力シート!B11)</f>
        <v/>
      </c>
      <c r="E5" s="563" t="str">
        <f>IF(競技者データ入力シート!D11="","",C5&amp;D5)</f>
        <v/>
      </c>
      <c r="F5" s="563" t="str">
        <f>IF(競技者データ入力シート!D11="","",競技者データ入力シート!$S$2)</f>
        <v/>
      </c>
      <c r="I5" s="563" t="str">
        <f>ASC(IF(競技者データ入力シート!D11="","",競技者データ入力シート!C11))</f>
        <v/>
      </c>
      <c r="J5" s="563" t="str">
        <f>IF(競技者データ入力シート!D11="","",TRIM(競技者データ入力シート!D11)&amp;" "&amp;(TRIM(競技者データ入力シート!E11)))</f>
        <v/>
      </c>
      <c r="K5" s="563" t="str">
        <f>ASC(IF(競技者データ入力シート!F11="","",TRIM(競技者データ入力シート!F11)&amp;" "&amp;(TRIM(競技者データ入力シート!G11))))</f>
        <v/>
      </c>
      <c r="L5" s="563" t="str">
        <f t="shared" si="0"/>
        <v/>
      </c>
      <c r="M5" s="563" t="str">
        <f>ASC(IF(競技者データ入力シート!H11="","",競技者データ入力シート!H11))</f>
        <v/>
      </c>
      <c r="N5" s="563" t="str">
        <f>ASC(IF(競技者データ入力シート!P11="","",競技者データ入力シート!P11))</f>
        <v/>
      </c>
      <c r="O5" s="563" t="str">
        <f>IF(競技者データ入力シート!J11="","",競技者データ入力シート!J11)</f>
        <v/>
      </c>
      <c r="P5" s="563" t="str">
        <f>ASC(IF(競技者データ入力シート!K11="","",競技者データ入力シート!K11))</f>
        <v/>
      </c>
      <c r="Q5" s="563" t="str">
        <f>ASC(IF(競技者データ入力シート!L11="","",競技者データ入力シート!L11))</f>
        <v/>
      </c>
      <c r="R5" s="563" t="str">
        <f>ASC(IF(競技者データ入力シート!M11="","",競技者データ入力シート!M11))</f>
        <v/>
      </c>
      <c r="S5" s="563" t="str">
        <f>IF(競技者データ入力シート!O11="","",競技者データ入力シート!O11)</f>
        <v/>
      </c>
      <c r="T5" s="563" t="str">
        <f>ASC(IF(競技者データ入力シート!N11="","",競技者データ入力シート!N11))</f>
        <v/>
      </c>
      <c r="U5" s="564" t="str">
        <f>IF($O5="","",IF($O5="男",IFERROR(VLOOKUP(競技者データ入力シート!Q11,データ!$B$2:$C$101,2,FALSE),""),IF($O5="女",IFERROR(VLOOKUP(競技者データ入力シート!Q11,データ!$F$2:$G$101,2,FALSE),""))))</f>
        <v/>
      </c>
      <c r="V5" s="563" t="str">
        <f>ASC(IF(競技者データ入力シート!Q11="","",競技者データ入力シート!R11))</f>
        <v/>
      </c>
      <c r="Y5" s="564" t="str">
        <f>IF($O5="","",IF($O5="男",IFERROR(VLOOKUP(競技者データ入力シート!V11,データ!$B$2:$C$101,2,FALSE),""),IF($O5="女",IFERROR(VLOOKUP(競技者データ入力シート!V11,データ!$F$2:$G$101,2,FALSE),""))))</f>
        <v/>
      </c>
      <c r="Z5" s="563" t="str">
        <f>ASC(IF(競技者データ入力シート!W11="","",競技者データ入力シート!W11))</f>
        <v/>
      </c>
      <c r="AC5" s="564" t="str">
        <f>IF($O5="","",IF($O5="男",IFERROR(VLOOKUP(競技者データ入力シート!AA11,データ!$B$2:$C$101,2,FALSE),""),IF($O5="女",IFERROR(VLOOKUP(競技者データ入力シート!AA11,データ!$F$2:$G$101,2,FALSE),""))))</f>
        <v/>
      </c>
      <c r="AD5" s="563" t="str">
        <f>ASC(IF(競技者データ入力シート!AB11="","",競技者データ入力シート!AB11))</f>
        <v/>
      </c>
      <c r="AG5" s="564"/>
      <c r="AO5" s="564" t="str">
        <f>IF(競技者データ入力シート!$I11="一般","A",(IF(競技者データ入力シート!$I11="大学","A",(IF(競技者データ入力シート!$I11="高校","B",(IF(競技者データ入力シート!$I11="中学","B","")))))))</f>
        <v/>
      </c>
      <c r="AP5" s="564" t="str">
        <f>IF(競技者データ入力シート!Y11="","",競技者データ入力シート!Y11)</f>
        <v/>
      </c>
      <c r="AQ5" s="583" t="str">
        <f>IF(競技者データ入力シート!$Y11="","",(IFERROR(VLOOKUP(($Y5&amp;$AP5),$DA$2:$DB$65,2,FALSE),"")))</f>
        <v/>
      </c>
      <c r="AR5" s="583" t="str">
        <f>IF(競技者データ入力シート!$Y11="","",$B5)</f>
        <v/>
      </c>
      <c r="AS5" s="583" t="str">
        <f>IF(競技者データ入力シート!$Y11="","",$C5&amp;$AP5)</f>
        <v/>
      </c>
      <c r="AT5" s="583"/>
      <c r="AU5" s="583" t="str">
        <f>IF(競技者データ入力シート!$Y11="","",$C5&amp;$AP5)</f>
        <v/>
      </c>
      <c r="AV5" s="583" t="str">
        <f>IF(競技者データ入力シート!$Y11="","",$C5&amp;$AP5)</f>
        <v/>
      </c>
      <c r="AW5" s="564" t="str">
        <f>IF(競技者データ入力シート!$Y11="","",(COUNTIF($AQ$2:AQ5,AQ5)))</f>
        <v/>
      </c>
      <c r="AX5" s="564" t="str">
        <f>IF(競技者データ入力シート!$Y11="","",$E5)</f>
        <v/>
      </c>
      <c r="AY5" s="583" t="str">
        <f>IF(競技者データ入力シート!$Y11="","",$J5)</f>
        <v/>
      </c>
      <c r="AZ5" s="564" t="str">
        <f>IF(競技者データ入力シート!$Y11="","",$Y5)</f>
        <v/>
      </c>
      <c r="BA5" s="564" t="str">
        <f>IF(競技者データ入力シート!$Y11="","",$Z5)</f>
        <v/>
      </c>
      <c r="BB5" s="563" t="str">
        <f>IF(競技者データ入力シート!AD11="","",競技者データ入力シート!AD11)</f>
        <v/>
      </c>
      <c r="BC5" s="583" t="str">
        <f>IF(競技者データ入力シート!$AD11="","",(IFERROR(VLOOKUP(($AC5&amp;$BB5),$DA$2:$DB$65,2,FALSE),"")))</f>
        <v/>
      </c>
      <c r="BD5" s="583" t="str">
        <f>IF(競技者データ入力シート!$AD11="","",$B5)</f>
        <v/>
      </c>
      <c r="BE5" s="583" t="str">
        <f>IF(競技者データ入力シート!$AD11="","",$C5&amp;$BB5)</f>
        <v/>
      </c>
      <c r="BF5" s="583"/>
      <c r="BG5" s="583" t="str">
        <f>IF(競技者データ入力シート!$AD11="","",$C5&amp;$BB5)</f>
        <v/>
      </c>
      <c r="BH5" s="583" t="str">
        <f>IF(競技者データ入力シート!$AD11="","",$C5&amp;$BB5)</f>
        <v/>
      </c>
      <c r="BI5" s="583" t="str">
        <f>IF(競技者データ入力シート!$AD11="","",(COUNTIF($BC$2:BC5,BC5)))</f>
        <v/>
      </c>
      <c r="BJ5" s="583" t="str">
        <f>IF(競技者データ入力シート!$AD11="","",E5)</f>
        <v/>
      </c>
      <c r="BK5" s="583" t="str">
        <f>IF(競技者データ入力シート!$AD11="","",J5)</f>
        <v/>
      </c>
      <c r="BL5" s="564" t="str">
        <f>IF(競技者データ入力シート!$AD11="","",AC5)</f>
        <v/>
      </c>
      <c r="BM5" s="583" t="str">
        <f>IF(競技者データ入力シート!$AD11="","",AD5)</f>
        <v/>
      </c>
      <c r="CX5" s="563">
        <f t="shared" si="8"/>
        <v>3</v>
      </c>
      <c r="CY5" s="563" t="str">
        <f t="shared" si="9"/>
        <v>一般男子4X100mR</v>
      </c>
      <c r="CZ5" s="552" t="s">
        <v>408</v>
      </c>
      <c r="DA5" s="552" t="str">
        <f t="shared" si="1"/>
        <v>3D</v>
      </c>
      <c r="DB5" s="563" t="str">
        <f t="shared" si="10"/>
        <v/>
      </c>
      <c r="DE5" s="563" t="str">
        <f t="shared" si="2"/>
        <v/>
      </c>
      <c r="DF5" s="563" t="str">
        <f t="shared" si="3"/>
        <v/>
      </c>
      <c r="DG5" s="564" t="str">
        <f t="shared" si="4"/>
        <v/>
      </c>
      <c r="DH5" s="564" t="str">
        <f>IF(DG5="","",COUNTIF($DG$2:DG5,DG5))</f>
        <v/>
      </c>
      <c r="DI5" s="564" t="str">
        <f t="shared" si="5"/>
        <v/>
      </c>
      <c r="DJ5" s="564" t="str">
        <f>IF(DI5="","",COUNTIF($DI$2:DI5,DI5))</f>
        <v/>
      </c>
      <c r="DL5" s="563" t="str">
        <f t="shared" si="6"/>
        <v/>
      </c>
      <c r="DM5" s="563" t="str">
        <f>IF(DL5="","",CONCATENATE(競技者データ入力シート!D11,競技者データ入力シート!E11))</f>
        <v/>
      </c>
      <c r="DN5" s="563" t="str">
        <f t="shared" si="7"/>
        <v/>
      </c>
      <c r="DO5" s="563" t="str">
        <f>IF(DN5="","",CONCATENATE(競技者データ入力シート!D11,競技者データ入力シート!E11))</f>
        <v/>
      </c>
    </row>
    <row r="6" spans="2:119" x14ac:dyDescent="0.25">
      <c r="B6" s="563" t="str">
        <f>IF(競技者データ入力シート!$S$2="","",競技者データ入力シート!$S$2)</f>
        <v/>
      </c>
      <c r="C6" s="563" t="str">
        <f>IF(競技者データ入力シート!$D12="","",競技者データ入力シート!$S$3)</f>
        <v/>
      </c>
      <c r="D6" s="563" t="str">
        <f>IF(競技者データ入力シート!D12="","",競技者データ入力シート!B12)</f>
        <v/>
      </c>
      <c r="E6" s="563" t="str">
        <f>IF(競技者データ入力シート!D12="","",C6&amp;D6)</f>
        <v/>
      </c>
      <c r="F6" s="563" t="str">
        <f>IF(競技者データ入力シート!D12="","",競技者データ入力シート!$S$2)</f>
        <v/>
      </c>
      <c r="I6" s="563" t="str">
        <f>ASC(IF(競技者データ入力シート!D12="","",競技者データ入力シート!C12))</f>
        <v/>
      </c>
      <c r="J6" s="563" t="str">
        <f>IF(競技者データ入力シート!D12="","",TRIM(競技者データ入力シート!D12)&amp;" "&amp;(TRIM(競技者データ入力シート!E12)))</f>
        <v/>
      </c>
      <c r="K6" s="563" t="str">
        <f>ASC(IF(競技者データ入力シート!F12="","",TRIM(競技者データ入力シート!F12)&amp;" "&amp;(TRIM(競技者データ入力シート!G12))))</f>
        <v/>
      </c>
      <c r="L6" s="563" t="str">
        <f t="shared" si="0"/>
        <v/>
      </c>
      <c r="M6" s="563" t="str">
        <f>ASC(IF(競技者データ入力シート!H12="","",競技者データ入力シート!H12))</f>
        <v/>
      </c>
      <c r="N6" s="563" t="str">
        <f>ASC(IF(競技者データ入力シート!P12="","",競技者データ入力シート!P12))</f>
        <v/>
      </c>
      <c r="O6" s="563" t="str">
        <f>IF(競技者データ入力シート!J12="","",競技者データ入力シート!J12)</f>
        <v/>
      </c>
      <c r="P6" s="563" t="str">
        <f>ASC(IF(競技者データ入力シート!K12="","",競技者データ入力シート!K12))</f>
        <v/>
      </c>
      <c r="Q6" s="563" t="str">
        <f>ASC(IF(競技者データ入力シート!L12="","",競技者データ入力シート!L12))</f>
        <v/>
      </c>
      <c r="R6" s="563" t="str">
        <f>ASC(IF(競技者データ入力シート!M12="","",競技者データ入力シート!M12))</f>
        <v/>
      </c>
      <c r="S6" s="563" t="str">
        <f>IF(競技者データ入力シート!O12="","",競技者データ入力シート!O12)</f>
        <v/>
      </c>
      <c r="T6" s="563" t="str">
        <f>ASC(IF(競技者データ入力シート!N12="","",競技者データ入力シート!N12))</f>
        <v/>
      </c>
      <c r="U6" s="564" t="str">
        <f>IF($O6="","",IF($O6="男",IFERROR(VLOOKUP(競技者データ入力シート!Q12,データ!$B$2:$C$101,2,FALSE),""),IF($O6="女",IFERROR(VLOOKUP(競技者データ入力シート!Q12,データ!$F$2:$G$101,2,FALSE),""))))</f>
        <v/>
      </c>
      <c r="V6" s="563" t="str">
        <f>ASC(IF(競技者データ入力シート!Q12="","",競技者データ入力シート!R12))</f>
        <v/>
      </c>
      <c r="Y6" s="564" t="str">
        <f>IF($O6="","",IF($O6="男",IFERROR(VLOOKUP(競技者データ入力シート!V12,データ!$B$2:$C$101,2,FALSE),""),IF($O6="女",IFERROR(VLOOKUP(競技者データ入力シート!V12,データ!$F$2:$G$101,2,FALSE),""))))</f>
        <v/>
      </c>
      <c r="Z6" s="563" t="str">
        <f>ASC(IF(競技者データ入力シート!W12="","",競技者データ入力シート!W12))</f>
        <v/>
      </c>
      <c r="AC6" s="564" t="str">
        <f>IF($O6="","",IF($O6="男",IFERROR(VLOOKUP(競技者データ入力シート!AA12,データ!$B$2:$C$101,2,FALSE),""),IF($O6="女",IFERROR(VLOOKUP(競技者データ入力シート!AA12,データ!$F$2:$G$101,2,FALSE),""))))</f>
        <v/>
      </c>
      <c r="AD6" s="563" t="str">
        <f>ASC(IF(競技者データ入力シート!AB12="","",競技者データ入力シート!AB12))</f>
        <v/>
      </c>
      <c r="AG6" s="564"/>
      <c r="AO6" s="564" t="str">
        <f>IF(競技者データ入力シート!$I12="一般","A",(IF(競技者データ入力シート!$I12="大学","A",(IF(競技者データ入力シート!$I12="高校","B",(IF(競技者データ入力シート!$I12="中学","B","")))))))</f>
        <v/>
      </c>
      <c r="AP6" s="564" t="str">
        <f>IF(競技者データ入力シート!Y12="","",競技者データ入力シート!Y12)</f>
        <v/>
      </c>
      <c r="AQ6" s="583" t="str">
        <f>IF(競技者データ入力シート!$Y12="","",(IFERROR(VLOOKUP(($Y6&amp;$AP6),$DA$2:$DB$65,2,FALSE),"")))</f>
        <v/>
      </c>
      <c r="AR6" s="583" t="str">
        <f>IF(競技者データ入力シート!$Y12="","",$B6)</f>
        <v/>
      </c>
      <c r="AS6" s="583" t="str">
        <f>IF(競技者データ入力シート!$Y12="","",$C6&amp;$AP6)</f>
        <v/>
      </c>
      <c r="AT6" s="583"/>
      <c r="AU6" s="583" t="str">
        <f>IF(競技者データ入力シート!$Y12="","",$C6&amp;$AP6)</f>
        <v/>
      </c>
      <c r="AV6" s="583" t="str">
        <f>IF(競技者データ入力シート!$Y12="","",$C6&amp;$AP6)</f>
        <v/>
      </c>
      <c r="AW6" s="564" t="str">
        <f>IF(競技者データ入力シート!$Y12="","",(COUNTIF($AQ$2:AQ6,AQ6)))</f>
        <v/>
      </c>
      <c r="AX6" s="564" t="str">
        <f>IF(競技者データ入力シート!$Y12="","",$E6)</f>
        <v/>
      </c>
      <c r="AY6" s="583" t="str">
        <f>IF(競技者データ入力シート!$Y12="","",$J6)</f>
        <v/>
      </c>
      <c r="AZ6" s="564" t="str">
        <f>IF(競技者データ入力シート!$Y12="","",$Y6)</f>
        <v/>
      </c>
      <c r="BA6" s="564" t="str">
        <f>IF(競技者データ入力シート!$Y12="","",$Z6)</f>
        <v/>
      </c>
      <c r="BB6" s="563" t="str">
        <f>IF(競技者データ入力シート!AD12="","",競技者データ入力シート!AD12)</f>
        <v/>
      </c>
      <c r="BC6" s="583" t="str">
        <f>IF(競技者データ入力シート!$AD12="","",(IFERROR(VLOOKUP(($AC6&amp;$BB6),$DA$2:$DB$65,2,FALSE),"")))</f>
        <v/>
      </c>
      <c r="BD6" s="583" t="str">
        <f>IF(競技者データ入力シート!$AD12="","",$B6)</f>
        <v/>
      </c>
      <c r="BE6" s="583" t="str">
        <f>IF(競技者データ入力シート!$AD12="","",$C6&amp;$BB6)</f>
        <v/>
      </c>
      <c r="BF6" s="583"/>
      <c r="BG6" s="583" t="str">
        <f>IF(競技者データ入力シート!$AD12="","",$C6&amp;$BB6)</f>
        <v/>
      </c>
      <c r="BH6" s="583" t="str">
        <f>IF(競技者データ入力シート!$AD12="","",$C6&amp;$BB6)</f>
        <v/>
      </c>
      <c r="BI6" s="583" t="str">
        <f>IF(競技者データ入力シート!$AD12="","",(COUNTIF($BC$2:BC6,BC6)))</f>
        <v/>
      </c>
      <c r="BJ6" s="583" t="str">
        <f>IF(競技者データ入力シート!$AD12="","",E6)</f>
        <v/>
      </c>
      <c r="BK6" s="583" t="str">
        <f>IF(競技者データ入力シート!$AD12="","",J6)</f>
        <v/>
      </c>
      <c r="BL6" s="564" t="str">
        <f>IF(競技者データ入力シート!$AD12="","",AC6)</f>
        <v/>
      </c>
      <c r="BM6" s="583" t="str">
        <f>IF(競技者データ入力シート!$AD12="","",AD6)</f>
        <v/>
      </c>
      <c r="CX6" s="563">
        <f t="shared" si="8"/>
        <v>3</v>
      </c>
      <c r="CY6" s="563" t="str">
        <f t="shared" si="9"/>
        <v>一般男子4X100mR</v>
      </c>
      <c r="CZ6" s="552" t="s">
        <v>453</v>
      </c>
      <c r="DA6" s="552" t="str">
        <f t="shared" si="1"/>
        <v>3E</v>
      </c>
      <c r="DB6" s="563" t="str">
        <f t="shared" si="10"/>
        <v/>
      </c>
      <c r="DE6" s="563" t="str">
        <f t="shared" si="2"/>
        <v/>
      </c>
      <c r="DF6" s="563" t="str">
        <f t="shared" si="3"/>
        <v/>
      </c>
      <c r="DG6" s="564" t="str">
        <f t="shared" si="4"/>
        <v/>
      </c>
      <c r="DH6" s="564" t="str">
        <f>IF(DG6="","",COUNTIF($DG$2:DG6,DG6))</f>
        <v/>
      </c>
      <c r="DI6" s="564" t="str">
        <f t="shared" si="5"/>
        <v/>
      </c>
      <c r="DJ6" s="564" t="str">
        <f>IF(DI6="","",COUNTIF($DI$2:DI6,DI6))</f>
        <v/>
      </c>
      <c r="DL6" s="563" t="str">
        <f t="shared" si="6"/>
        <v/>
      </c>
      <c r="DM6" s="563" t="str">
        <f>IF(DL6="","",CONCATENATE(競技者データ入力シート!D12,競技者データ入力シート!E12))</f>
        <v/>
      </c>
      <c r="DN6" s="563" t="str">
        <f t="shared" si="7"/>
        <v/>
      </c>
      <c r="DO6" s="563" t="str">
        <f>IF(DN6="","",CONCATENATE(競技者データ入力シート!D12,競技者データ入力シート!E12))</f>
        <v/>
      </c>
    </row>
    <row r="7" spans="2:119" x14ac:dyDescent="0.25">
      <c r="B7" s="563" t="str">
        <f>IF(競技者データ入力シート!$S$2="","",競技者データ入力シート!$S$2)</f>
        <v/>
      </c>
      <c r="C7" s="563" t="str">
        <f>IF(競技者データ入力シート!$D13="","",競技者データ入力シート!$S$3)</f>
        <v/>
      </c>
      <c r="D7" s="563" t="str">
        <f>IF(競技者データ入力シート!D13="","",競技者データ入力シート!B13)</f>
        <v/>
      </c>
      <c r="E7" s="563" t="str">
        <f>IF(競技者データ入力シート!D13="","",C7&amp;D7)</f>
        <v/>
      </c>
      <c r="F7" s="563" t="str">
        <f>IF(競技者データ入力シート!D13="","",競技者データ入力シート!$S$2)</f>
        <v/>
      </c>
      <c r="I7" s="563" t="str">
        <f>ASC(IF(競技者データ入力シート!D13="","",競技者データ入力シート!C13))</f>
        <v/>
      </c>
      <c r="J7" s="563" t="str">
        <f>IF(競技者データ入力シート!D13="","",TRIM(競技者データ入力シート!D13)&amp;" "&amp;(TRIM(競技者データ入力シート!E13)))</f>
        <v/>
      </c>
      <c r="K7" s="563" t="str">
        <f>ASC(IF(競技者データ入力シート!F13="","",TRIM(競技者データ入力シート!F13)&amp;" "&amp;(TRIM(競技者データ入力シート!G13))))</f>
        <v/>
      </c>
      <c r="L7" s="563" t="str">
        <f t="shared" si="0"/>
        <v/>
      </c>
      <c r="M7" s="563" t="str">
        <f>ASC(IF(競技者データ入力シート!H13="","",競技者データ入力シート!H13))</f>
        <v/>
      </c>
      <c r="N7" s="563" t="str">
        <f>ASC(IF(競技者データ入力シート!P13="","",競技者データ入力シート!P13))</f>
        <v/>
      </c>
      <c r="O7" s="563" t="str">
        <f>IF(競技者データ入力シート!J13="","",競技者データ入力シート!J13)</f>
        <v/>
      </c>
      <c r="P7" s="563" t="str">
        <f>ASC(IF(競技者データ入力シート!K13="","",競技者データ入力シート!K13))</f>
        <v/>
      </c>
      <c r="Q7" s="563" t="str">
        <f>ASC(IF(競技者データ入力シート!L13="","",競技者データ入力シート!L13))</f>
        <v/>
      </c>
      <c r="R7" s="563" t="str">
        <f>ASC(IF(競技者データ入力シート!M13="","",競技者データ入力シート!M13))</f>
        <v/>
      </c>
      <c r="S7" s="563" t="str">
        <f>IF(競技者データ入力シート!O13="","",競技者データ入力シート!O13)</f>
        <v/>
      </c>
      <c r="T7" s="563" t="str">
        <f>ASC(IF(競技者データ入力シート!N13="","",競技者データ入力シート!N13))</f>
        <v/>
      </c>
      <c r="U7" s="564" t="str">
        <f>IF($O7="","",IF($O7="男",IFERROR(VLOOKUP(競技者データ入力シート!Q13,データ!$B$2:$C$101,2,FALSE),""),IF($O7="女",IFERROR(VLOOKUP(競技者データ入力シート!Q13,データ!$F$2:$G$101,2,FALSE),""))))</f>
        <v/>
      </c>
      <c r="V7" s="563" t="str">
        <f>ASC(IF(競技者データ入力シート!Q13="","",競技者データ入力シート!R13))</f>
        <v/>
      </c>
      <c r="Y7" s="564" t="str">
        <f>IF($O7="","",IF($O7="男",IFERROR(VLOOKUP(競技者データ入力シート!V13,データ!$B$2:$C$101,2,FALSE),""),IF($O7="女",IFERROR(VLOOKUP(競技者データ入力シート!V13,データ!$F$2:$G$101,2,FALSE),""))))</f>
        <v/>
      </c>
      <c r="Z7" s="563" t="str">
        <f>ASC(IF(競技者データ入力シート!W13="","",競技者データ入力シート!W13))</f>
        <v/>
      </c>
      <c r="AC7" s="564" t="str">
        <f>IF($O7="","",IF($O7="男",IFERROR(VLOOKUP(競技者データ入力シート!AA13,データ!$B$2:$C$101,2,FALSE),""),IF($O7="女",IFERROR(VLOOKUP(競技者データ入力シート!AA13,データ!$F$2:$G$101,2,FALSE),""))))</f>
        <v/>
      </c>
      <c r="AD7" s="563" t="str">
        <f>ASC(IF(競技者データ入力シート!AB13="","",競技者データ入力シート!AB13))</f>
        <v/>
      </c>
      <c r="AG7" s="564"/>
      <c r="AO7" s="564" t="str">
        <f>IF(競技者データ入力シート!$I13="一般","A",(IF(競技者データ入力シート!$I13="大学","A",(IF(競技者データ入力シート!$I13="高校","B",(IF(競技者データ入力シート!$I13="中学","B","")))))))</f>
        <v/>
      </c>
      <c r="AP7" s="564" t="str">
        <f>IF(競技者データ入力シート!Y13="","",競技者データ入力シート!Y13)</f>
        <v/>
      </c>
      <c r="AQ7" s="583" t="str">
        <f>IF(競技者データ入力シート!$Y13="","",(IFERROR(VLOOKUP(($Y7&amp;$AP7),$DA$2:$DB$65,2,FALSE),"")))</f>
        <v/>
      </c>
      <c r="AR7" s="583" t="str">
        <f>IF(競技者データ入力シート!$Y13="","",$B7)</f>
        <v/>
      </c>
      <c r="AS7" s="583" t="str">
        <f>IF(競技者データ入力シート!$Y13="","",$C7&amp;$AP7)</f>
        <v/>
      </c>
      <c r="AT7" s="583"/>
      <c r="AU7" s="583" t="str">
        <f>IF(競技者データ入力シート!$Y13="","",$C7&amp;$AP7)</f>
        <v/>
      </c>
      <c r="AV7" s="583" t="str">
        <f>IF(競技者データ入力シート!$Y13="","",$C7&amp;$AP7)</f>
        <v/>
      </c>
      <c r="AW7" s="564" t="str">
        <f>IF(競技者データ入力シート!$Y13="","",(COUNTIF($AQ$2:AQ7,AQ7)))</f>
        <v/>
      </c>
      <c r="AX7" s="564" t="str">
        <f>IF(競技者データ入力シート!$Y13="","",$E7)</f>
        <v/>
      </c>
      <c r="AY7" s="583" t="str">
        <f>IF(競技者データ入力シート!$Y13="","",$J7)</f>
        <v/>
      </c>
      <c r="AZ7" s="564" t="str">
        <f>IF(競技者データ入力シート!$Y13="","",$Y7)</f>
        <v/>
      </c>
      <c r="BA7" s="564" t="str">
        <f>IF(競技者データ入力シート!$Y13="","",$Z7)</f>
        <v/>
      </c>
      <c r="BB7" s="563" t="str">
        <f>IF(競技者データ入力シート!AD13="","",競技者データ入力シート!AD13)</f>
        <v/>
      </c>
      <c r="BC7" s="583" t="str">
        <f>IF(競技者データ入力シート!$AD13="","",(IFERROR(VLOOKUP(($AC7&amp;$BB7),$DA$2:$DB$65,2,FALSE),"")))</f>
        <v/>
      </c>
      <c r="BD7" s="583" t="str">
        <f>IF(競技者データ入力シート!$AD13="","",$B7)</f>
        <v/>
      </c>
      <c r="BE7" s="583" t="str">
        <f>IF(競技者データ入力シート!$AD13="","",$C7&amp;$BB7)</f>
        <v/>
      </c>
      <c r="BF7" s="583"/>
      <c r="BG7" s="583" t="str">
        <f>IF(競技者データ入力シート!$AD13="","",$C7&amp;$BB7)</f>
        <v/>
      </c>
      <c r="BH7" s="583" t="str">
        <f>IF(競技者データ入力シート!$AD13="","",$C7&amp;$BB7)</f>
        <v/>
      </c>
      <c r="BI7" s="583" t="str">
        <f>IF(競技者データ入力シート!$AD13="","",(COUNTIF($BC$2:BC7,BC7)))</f>
        <v/>
      </c>
      <c r="BJ7" s="583" t="str">
        <f>IF(競技者データ入力シート!$AD13="","",E7)</f>
        <v/>
      </c>
      <c r="BK7" s="583" t="str">
        <f>IF(競技者データ入力シート!$AD13="","",J7)</f>
        <v/>
      </c>
      <c r="BL7" s="564" t="str">
        <f>IF(競技者データ入力シート!$AD13="","",AC7)</f>
        <v/>
      </c>
      <c r="BM7" s="583" t="str">
        <f>IF(競技者データ入力シート!$AD13="","",AD7)</f>
        <v/>
      </c>
      <c r="CX7" s="563">
        <f t="shared" si="8"/>
        <v>3</v>
      </c>
      <c r="CY7" s="563" t="str">
        <f t="shared" si="9"/>
        <v>一般男子4X100mR</v>
      </c>
      <c r="CZ7" s="552" t="s">
        <v>411</v>
      </c>
      <c r="DA7" s="552" t="str">
        <f t="shared" si="1"/>
        <v>3F</v>
      </c>
      <c r="DB7" s="563" t="str">
        <f t="shared" si="10"/>
        <v/>
      </c>
      <c r="DE7" s="563" t="str">
        <f t="shared" si="2"/>
        <v/>
      </c>
      <c r="DF7" s="563" t="str">
        <f t="shared" si="3"/>
        <v/>
      </c>
      <c r="DG7" s="564" t="str">
        <f t="shared" si="4"/>
        <v/>
      </c>
      <c r="DH7" s="564" t="str">
        <f>IF(DG7="","",COUNTIF($DG$2:DG7,DG7))</f>
        <v/>
      </c>
      <c r="DI7" s="564" t="str">
        <f t="shared" si="5"/>
        <v/>
      </c>
      <c r="DJ7" s="564" t="str">
        <f>IF(DI7="","",COUNTIF($DI$2:DI7,DI7))</f>
        <v/>
      </c>
      <c r="DL7" s="563" t="str">
        <f t="shared" si="6"/>
        <v/>
      </c>
      <c r="DM7" s="563" t="str">
        <f>IF(DL7="","",CONCATENATE(競技者データ入力シート!D13,競技者データ入力シート!E13))</f>
        <v/>
      </c>
      <c r="DN7" s="563" t="str">
        <f t="shared" si="7"/>
        <v/>
      </c>
      <c r="DO7" s="563" t="str">
        <f>IF(DN7="","",CONCATENATE(競技者データ入力シート!D13,競技者データ入力シート!E13))</f>
        <v/>
      </c>
    </row>
    <row r="8" spans="2:119" x14ac:dyDescent="0.25">
      <c r="B8" s="563" t="str">
        <f>IF(競技者データ入力シート!$S$2="","",競技者データ入力シート!$S$2)</f>
        <v/>
      </c>
      <c r="C8" s="563" t="str">
        <f>IF(競技者データ入力シート!$D14="","",競技者データ入力シート!$S$3)</f>
        <v/>
      </c>
      <c r="D8" s="563" t="str">
        <f>IF(競技者データ入力シート!D14="","",競技者データ入力シート!B14)</f>
        <v/>
      </c>
      <c r="E8" s="563" t="str">
        <f>IF(競技者データ入力シート!D14="","",C8&amp;D8)</f>
        <v/>
      </c>
      <c r="F8" s="563" t="str">
        <f>IF(競技者データ入力シート!D14="","",競技者データ入力シート!$S$2)</f>
        <v/>
      </c>
      <c r="I8" s="563" t="str">
        <f>ASC(IF(競技者データ入力シート!D14="","",競技者データ入力シート!C14))</f>
        <v/>
      </c>
      <c r="J8" s="563" t="str">
        <f>IF(競技者データ入力シート!D14="","",TRIM(競技者データ入力シート!D14)&amp;" "&amp;(TRIM(競技者データ入力シート!E14)))</f>
        <v/>
      </c>
      <c r="K8" s="563" t="str">
        <f>ASC(IF(競技者データ入力シート!F14="","",TRIM(競技者データ入力シート!F14)&amp;" "&amp;(TRIM(競技者データ入力シート!G14))))</f>
        <v/>
      </c>
      <c r="L8" s="563" t="str">
        <f t="shared" si="0"/>
        <v/>
      </c>
      <c r="M8" s="563" t="str">
        <f>ASC(IF(競技者データ入力シート!H14="","",競技者データ入力シート!H14))</f>
        <v/>
      </c>
      <c r="N8" s="563" t="str">
        <f>ASC(IF(競技者データ入力シート!P14="","",競技者データ入力シート!P14))</f>
        <v/>
      </c>
      <c r="O8" s="563" t="str">
        <f>IF(競技者データ入力シート!J14="","",競技者データ入力シート!J14)</f>
        <v/>
      </c>
      <c r="P8" s="563" t="str">
        <f>ASC(IF(競技者データ入力シート!K14="","",競技者データ入力シート!K14))</f>
        <v/>
      </c>
      <c r="Q8" s="563" t="str">
        <f>ASC(IF(競技者データ入力シート!L14="","",競技者データ入力シート!L14))</f>
        <v/>
      </c>
      <c r="R8" s="563" t="str">
        <f>ASC(IF(競技者データ入力シート!M14="","",競技者データ入力シート!M14))</f>
        <v/>
      </c>
      <c r="S8" s="563" t="str">
        <f>IF(競技者データ入力シート!O14="","",競技者データ入力シート!O14)</f>
        <v/>
      </c>
      <c r="T8" s="563" t="str">
        <f>ASC(IF(競技者データ入力シート!N14="","",競技者データ入力シート!N14))</f>
        <v/>
      </c>
      <c r="U8" s="564" t="str">
        <f>IF($O8="","",IF($O8="男",IFERROR(VLOOKUP(競技者データ入力シート!Q14,データ!$B$2:$C$101,2,FALSE),""),IF($O8="女",IFERROR(VLOOKUP(競技者データ入力シート!Q14,データ!$F$2:$G$101,2,FALSE),""))))</f>
        <v/>
      </c>
      <c r="V8" s="563" t="str">
        <f>ASC(IF(競技者データ入力シート!Q14="","",競技者データ入力シート!R14))</f>
        <v/>
      </c>
      <c r="Y8" s="564" t="str">
        <f>IF($O8="","",IF($O8="男",IFERROR(VLOOKUP(競技者データ入力シート!V14,データ!$B$2:$C$101,2,FALSE),""),IF($O8="女",IFERROR(VLOOKUP(競技者データ入力シート!V14,データ!$F$2:$G$101,2,FALSE),""))))</f>
        <v/>
      </c>
      <c r="Z8" s="563" t="str">
        <f>ASC(IF(競技者データ入力シート!W14="","",競技者データ入力シート!W14))</f>
        <v/>
      </c>
      <c r="AC8" s="564" t="str">
        <f>IF($O8="","",IF($O8="男",IFERROR(VLOOKUP(競技者データ入力シート!AA14,データ!$B$2:$C$101,2,FALSE),""),IF($O8="女",IFERROR(VLOOKUP(競技者データ入力シート!AA14,データ!$F$2:$G$101,2,FALSE),""))))</f>
        <v/>
      </c>
      <c r="AD8" s="563" t="str">
        <f>ASC(IF(競技者データ入力シート!AB14="","",競技者データ入力シート!AB14))</f>
        <v/>
      </c>
      <c r="AG8" s="564"/>
      <c r="AO8" s="564" t="str">
        <f>IF(競技者データ入力シート!$I14="一般","A",(IF(競技者データ入力シート!$I14="大学","A",(IF(競技者データ入力シート!$I14="高校","B",(IF(競技者データ入力シート!$I14="中学","B","")))))))</f>
        <v/>
      </c>
      <c r="AP8" s="564" t="str">
        <f>IF(競技者データ入力シート!Y14="","",競技者データ入力シート!Y14)</f>
        <v/>
      </c>
      <c r="AQ8" s="583" t="str">
        <f>IF(競技者データ入力シート!$Y14="","",(IFERROR(VLOOKUP(($Y8&amp;$AP8),$DA$2:$DB$65,2,FALSE),"")))</f>
        <v/>
      </c>
      <c r="AR8" s="583" t="str">
        <f>IF(競技者データ入力シート!$Y14="","",$B8)</f>
        <v/>
      </c>
      <c r="AS8" s="583" t="str">
        <f>IF(競技者データ入力シート!$Y14="","",$C8&amp;$AP8)</f>
        <v/>
      </c>
      <c r="AT8" s="583"/>
      <c r="AU8" s="583" t="str">
        <f>IF(競技者データ入力シート!$Y14="","",$C8&amp;$AP8)</f>
        <v/>
      </c>
      <c r="AV8" s="583" t="str">
        <f>IF(競技者データ入力シート!$Y14="","",$C8&amp;$AP8)</f>
        <v/>
      </c>
      <c r="AW8" s="564" t="str">
        <f>IF(競技者データ入力シート!$Y14="","",(COUNTIF($AQ$2:AQ8,AQ8)))</f>
        <v/>
      </c>
      <c r="AX8" s="564" t="str">
        <f>IF(競技者データ入力シート!$Y14="","",$E8)</f>
        <v/>
      </c>
      <c r="AY8" s="583" t="str">
        <f>IF(競技者データ入力シート!$Y14="","",$J8)</f>
        <v/>
      </c>
      <c r="AZ8" s="564" t="str">
        <f>IF(競技者データ入力シート!$Y14="","",$Y8)</f>
        <v/>
      </c>
      <c r="BA8" s="564" t="str">
        <f>IF(競技者データ入力シート!$Y14="","",$Z8)</f>
        <v/>
      </c>
      <c r="BB8" s="563" t="str">
        <f>IF(競技者データ入力シート!AD14="","",競技者データ入力シート!AD14)</f>
        <v/>
      </c>
      <c r="BC8" s="583" t="str">
        <f>IF(競技者データ入力シート!$AD14="","",(IFERROR(VLOOKUP(($AC8&amp;$BB8),$DA$2:$DB$65,2,FALSE),"")))</f>
        <v/>
      </c>
      <c r="BD8" s="583" t="str">
        <f>IF(競技者データ入力シート!$AD14="","",$B8)</f>
        <v/>
      </c>
      <c r="BE8" s="583" t="str">
        <f>IF(競技者データ入力シート!$AD14="","",$C8&amp;$BB8)</f>
        <v/>
      </c>
      <c r="BF8" s="583"/>
      <c r="BG8" s="583" t="str">
        <f>IF(競技者データ入力シート!$AD14="","",$C8&amp;$BB8)</f>
        <v/>
      </c>
      <c r="BH8" s="583" t="str">
        <f>IF(競技者データ入力シート!$AD14="","",$C8&amp;$BB8)</f>
        <v/>
      </c>
      <c r="BI8" s="583" t="str">
        <f>IF(競技者データ入力シート!$AD14="","",(COUNTIF($BC$2:BC8,BC8)))</f>
        <v/>
      </c>
      <c r="BJ8" s="583" t="str">
        <f>IF(競技者データ入力シート!$AD14="","",E8)</f>
        <v/>
      </c>
      <c r="BK8" s="583" t="str">
        <f>IF(競技者データ入力シート!$AD14="","",J8)</f>
        <v/>
      </c>
      <c r="BL8" s="564" t="str">
        <f>IF(競技者データ入力シート!$AD14="","",AC8)</f>
        <v/>
      </c>
      <c r="BM8" s="583" t="str">
        <f>IF(競技者データ入力シート!$AD14="","",AD8)</f>
        <v/>
      </c>
      <c r="CX8" s="563">
        <f t="shared" si="8"/>
        <v>3</v>
      </c>
      <c r="CY8" s="563" t="str">
        <f t="shared" si="9"/>
        <v>一般男子4X100mR</v>
      </c>
      <c r="CZ8" s="552" t="s">
        <v>412</v>
      </c>
      <c r="DA8" s="552" t="str">
        <f t="shared" si="1"/>
        <v>3G</v>
      </c>
      <c r="DB8" s="563" t="str">
        <f t="shared" si="10"/>
        <v/>
      </c>
      <c r="DE8" s="563" t="str">
        <f t="shared" si="2"/>
        <v/>
      </c>
      <c r="DF8" s="563" t="str">
        <f t="shared" si="3"/>
        <v/>
      </c>
      <c r="DG8" s="564" t="str">
        <f t="shared" si="4"/>
        <v/>
      </c>
      <c r="DH8" s="564" t="str">
        <f>IF(DG8="","",COUNTIF($DG$2:DG8,DG8))</f>
        <v/>
      </c>
      <c r="DI8" s="564" t="str">
        <f t="shared" si="5"/>
        <v/>
      </c>
      <c r="DJ8" s="564" t="str">
        <f>IF(DI8="","",COUNTIF($DI$2:DI8,DI8))</f>
        <v/>
      </c>
      <c r="DL8" s="563" t="str">
        <f t="shared" si="6"/>
        <v/>
      </c>
      <c r="DM8" s="563" t="str">
        <f>IF(DL8="","",CONCATENATE(競技者データ入力シート!D14,競技者データ入力シート!E14))</f>
        <v/>
      </c>
      <c r="DN8" s="563" t="str">
        <f t="shared" si="7"/>
        <v/>
      </c>
      <c r="DO8" s="563" t="str">
        <f>IF(DN8="","",CONCATENATE(競技者データ入力シート!D14,競技者データ入力シート!E14))</f>
        <v/>
      </c>
    </row>
    <row r="9" spans="2:119" x14ac:dyDescent="0.25">
      <c r="B9" s="563" t="str">
        <f>IF(競技者データ入力シート!$S$2="","",競技者データ入力シート!$S$2)</f>
        <v/>
      </c>
      <c r="C9" s="563" t="str">
        <f>IF(競技者データ入力シート!$D15="","",競技者データ入力シート!$S$3)</f>
        <v/>
      </c>
      <c r="D9" s="563" t="str">
        <f>IF(競技者データ入力シート!D15="","",競技者データ入力シート!B15)</f>
        <v/>
      </c>
      <c r="E9" s="563" t="str">
        <f>IF(競技者データ入力シート!D15="","",C9&amp;D9)</f>
        <v/>
      </c>
      <c r="F9" s="563" t="str">
        <f>IF(競技者データ入力シート!D15="","",競技者データ入力シート!$S$2)</f>
        <v/>
      </c>
      <c r="I9" s="563" t="str">
        <f>ASC(IF(競技者データ入力シート!D15="","",競技者データ入力シート!C15))</f>
        <v/>
      </c>
      <c r="J9" s="563" t="str">
        <f>IF(競技者データ入力シート!D15="","",TRIM(競技者データ入力シート!D15)&amp;" "&amp;(TRIM(競技者データ入力シート!E15)))</f>
        <v/>
      </c>
      <c r="K9" s="563" t="str">
        <f>ASC(IF(競技者データ入力シート!F15="","",TRIM(競技者データ入力シート!F15)&amp;" "&amp;(TRIM(競技者データ入力シート!G15))))</f>
        <v/>
      </c>
      <c r="L9" s="563" t="str">
        <f t="shared" si="0"/>
        <v/>
      </c>
      <c r="M9" s="563" t="str">
        <f>ASC(IF(競技者データ入力シート!H15="","",競技者データ入力シート!H15))</f>
        <v/>
      </c>
      <c r="N9" s="563" t="str">
        <f>ASC(IF(競技者データ入力シート!P15="","",競技者データ入力シート!P15))</f>
        <v/>
      </c>
      <c r="O9" s="563" t="str">
        <f>IF(競技者データ入力シート!J15="","",競技者データ入力シート!J15)</f>
        <v/>
      </c>
      <c r="P9" s="563" t="str">
        <f>ASC(IF(競技者データ入力シート!K15="","",競技者データ入力シート!K15))</f>
        <v/>
      </c>
      <c r="Q9" s="563" t="str">
        <f>ASC(IF(競技者データ入力シート!L15="","",競技者データ入力シート!L15))</f>
        <v/>
      </c>
      <c r="R9" s="563" t="str">
        <f>ASC(IF(競技者データ入力シート!M15="","",競技者データ入力シート!M15))</f>
        <v/>
      </c>
      <c r="S9" s="563" t="str">
        <f>IF(競技者データ入力シート!O15="","",競技者データ入力シート!O15)</f>
        <v/>
      </c>
      <c r="T9" s="563" t="str">
        <f>ASC(IF(競技者データ入力シート!N15="","",競技者データ入力シート!N15))</f>
        <v/>
      </c>
      <c r="U9" s="564" t="str">
        <f>IF($O9="","",IF($O9="男",IFERROR(VLOOKUP(競技者データ入力シート!Q15,データ!$B$2:$C$101,2,FALSE),""),IF($O9="女",IFERROR(VLOOKUP(競技者データ入力シート!Q15,データ!$F$2:$G$101,2,FALSE),""))))</f>
        <v/>
      </c>
      <c r="V9" s="563" t="str">
        <f>ASC(IF(競技者データ入力シート!Q15="","",競技者データ入力シート!R15))</f>
        <v/>
      </c>
      <c r="Y9" s="564" t="str">
        <f>IF($O9="","",IF($O9="男",IFERROR(VLOOKUP(競技者データ入力シート!V15,データ!$B$2:$C$101,2,FALSE),""),IF($O9="女",IFERROR(VLOOKUP(競技者データ入力シート!V15,データ!$F$2:$G$101,2,FALSE),""))))</f>
        <v/>
      </c>
      <c r="Z9" s="563" t="str">
        <f>ASC(IF(競技者データ入力シート!W15="","",競技者データ入力シート!W15))</f>
        <v/>
      </c>
      <c r="AC9" s="564" t="str">
        <f>IF($O9="","",IF($O9="男",IFERROR(VLOOKUP(競技者データ入力シート!AA15,データ!$B$2:$C$101,2,FALSE),""),IF($O9="女",IFERROR(VLOOKUP(競技者データ入力シート!AA15,データ!$F$2:$G$101,2,FALSE),""))))</f>
        <v/>
      </c>
      <c r="AD9" s="563" t="str">
        <f>ASC(IF(競技者データ入力シート!AB15="","",競技者データ入力シート!AB15))</f>
        <v/>
      </c>
      <c r="AG9" s="564"/>
      <c r="AO9" s="564" t="str">
        <f>IF(競技者データ入力シート!$I15="一般","A",(IF(競技者データ入力シート!$I15="大学","A",(IF(競技者データ入力シート!$I15="高校","B",(IF(競技者データ入力シート!$I15="中学","B","")))))))</f>
        <v/>
      </c>
      <c r="AP9" s="564" t="str">
        <f>IF(競技者データ入力シート!Y15="","",競技者データ入力シート!Y15)</f>
        <v/>
      </c>
      <c r="AQ9" s="583" t="str">
        <f>IF(競技者データ入力シート!$Y15="","",(IFERROR(VLOOKUP(($Y9&amp;$AP9),$DA$2:$DB$65,2,FALSE),"")))</f>
        <v/>
      </c>
      <c r="AR9" s="583" t="str">
        <f>IF(競技者データ入力シート!$Y15="","",$B9)</f>
        <v/>
      </c>
      <c r="AS9" s="583" t="str">
        <f>IF(競技者データ入力シート!$Y15="","",$C9&amp;$AP9)</f>
        <v/>
      </c>
      <c r="AT9" s="583"/>
      <c r="AU9" s="583" t="str">
        <f>IF(競技者データ入力シート!$Y15="","",$C9&amp;$AP9)</f>
        <v/>
      </c>
      <c r="AV9" s="583" t="str">
        <f>IF(競技者データ入力シート!$Y15="","",$C9&amp;$AP9)</f>
        <v/>
      </c>
      <c r="AW9" s="564" t="str">
        <f>IF(競技者データ入力シート!$Y15="","",(COUNTIF($AQ$2:AQ9,AQ9)))</f>
        <v/>
      </c>
      <c r="AX9" s="564" t="str">
        <f>IF(競技者データ入力シート!$Y15="","",$E9)</f>
        <v/>
      </c>
      <c r="AY9" s="583" t="str">
        <f>IF(競技者データ入力シート!$Y15="","",$J9)</f>
        <v/>
      </c>
      <c r="AZ9" s="564" t="str">
        <f>IF(競技者データ入力シート!$Y15="","",$Y9)</f>
        <v/>
      </c>
      <c r="BA9" s="564" t="str">
        <f>IF(競技者データ入力シート!$Y15="","",$Z9)</f>
        <v/>
      </c>
      <c r="BB9" s="563" t="str">
        <f>IF(競技者データ入力シート!AD15="","",競技者データ入力シート!AD15)</f>
        <v/>
      </c>
      <c r="BC9" s="583" t="str">
        <f>IF(競技者データ入力シート!$AD15="","",(IFERROR(VLOOKUP(($AC9&amp;$BB9),$DA$2:$DB$65,2,FALSE),"")))</f>
        <v/>
      </c>
      <c r="BD9" s="583" t="str">
        <f>IF(競技者データ入力シート!$AD15="","",$B9)</f>
        <v/>
      </c>
      <c r="BE9" s="583" t="str">
        <f>IF(競技者データ入力シート!$AD15="","",$C9&amp;$BB9)</f>
        <v/>
      </c>
      <c r="BF9" s="583"/>
      <c r="BG9" s="583" t="str">
        <f>IF(競技者データ入力シート!$AD15="","",$C9&amp;$BB9)</f>
        <v/>
      </c>
      <c r="BH9" s="583" t="str">
        <f>IF(競技者データ入力シート!$AD15="","",$C9&amp;$BB9)</f>
        <v/>
      </c>
      <c r="BI9" s="583" t="str">
        <f>IF(競技者データ入力シート!$AD15="","",(COUNTIF($BC$2:BC9,BC9)))</f>
        <v/>
      </c>
      <c r="BJ9" s="583" t="str">
        <f>IF(競技者データ入力シート!$AD15="","",E9)</f>
        <v/>
      </c>
      <c r="BK9" s="583" t="str">
        <f>IF(競技者データ入力シート!$AD15="","",J9)</f>
        <v/>
      </c>
      <c r="BL9" s="564" t="str">
        <f>IF(競技者データ入力シート!$AD15="","",AC9)</f>
        <v/>
      </c>
      <c r="BM9" s="583" t="str">
        <f>IF(競技者データ入力シート!$AD15="","",AD9)</f>
        <v/>
      </c>
      <c r="CX9" s="563">
        <f t="shared" si="8"/>
        <v>3</v>
      </c>
      <c r="CY9" s="563" t="str">
        <f t="shared" si="9"/>
        <v>一般男子4X100mR</v>
      </c>
      <c r="CZ9" s="552" t="s">
        <v>413</v>
      </c>
      <c r="DA9" s="552" t="str">
        <f t="shared" si="1"/>
        <v>3H</v>
      </c>
      <c r="DB9" s="563" t="str">
        <f t="shared" si="10"/>
        <v/>
      </c>
      <c r="DE9" s="563" t="str">
        <f t="shared" si="2"/>
        <v/>
      </c>
      <c r="DF9" s="563" t="str">
        <f t="shared" si="3"/>
        <v/>
      </c>
      <c r="DG9" s="564" t="str">
        <f t="shared" si="4"/>
        <v/>
      </c>
      <c r="DH9" s="564" t="str">
        <f>IF(DG9="","",COUNTIF($DG$2:DG9,DG9))</f>
        <v/>
      </c>
      <c r="DI9" s="564" t="str">
        <f t="shared" si="5"/>
        <v/>
      </c>
      <c r="DJ9" s="564" t="str">
        <f>IF(DI9="","",COUNTIF($DI$2:DI9,DI9))</f>
        <v/>
      </c>
      <c r="DL9" s="563" t="str">
        <f t="shared" si="6"/>
        <v/>
      </c>
      <c r="DM9" s="563" t="str">
        <f>IF(DL9="","",CONCATENATE(競技者データ入力シート!D15,競技者データ入力シート!E15))</f>
        <v/>
      </c>
      <c r="DN9" s="563" t="str">
        <f t="shared" si="7"/>
        <v/>
      </c>
      <c r="DO9" s="563" t="str">
        <f>IF(DN9="","",CONCATENATE(競技者データ入力シート!D15,競技者データ入力シート!E15))</f>
        <v/>
      </c>
    </row>
    <row r="10" spans="2:119" x14ac:dyDescent="0.25">
      <c r="B10" s="563" t="str">
        <f>IF(競技者データ入力シート!$S$2="","",競技者データ入力シート!$S$2)</f>
        <v/>
      </c>
      <c r="C10" s="563" t="str">
        <f>IF(競技者データ入力シート!$D16="","",競技者データ入力シート!$S$3)</f>
        <v/>
      </c>
      <c r="D10" s="563" t="str">
        <f>IF(競技者データ入力シート!D16="","",競技者データ入力シート!B16)</f>
        <v/>
      </c>
      <c r="E10" s="563" t="str">
        <f>IF(競技者データ入力シート!D16="","",C10&amp;D10)</f>
        <v/>
      </c>
      <c r="F10" s="563" t="str">
        <f>IF(競技者データ入力シート!D16="","",競技者データ入力シート!$S$2)</f>
        <v/>
      </c>
      <c r="I10" s="563" t="str">
        <f>ASC(IF(競技者データ入力シート!D16="","",競技者データ入力シート!C16))</f>
        <v/>
      </c>
      <c r="J10" s="563" t="str">
        <f>IF(競技者データ入力シート!D16="","",TRIM(競技者データ入力シート!D16)&amp;" "&amp;(TRIM(競技者データ入力シート!E16)))</f>
        <v/>
      </c>
      <c r="K10" s="563" t="str">
        <f>ASC(IF(競技者データ入力シート!F16="","",TRIM(競技者データ入力シート!F16)&amp;" "&amp;(TRIM(競技者データ入力シート!G16))))</f>
        <v/>
      </c>
      <c r="L10" s="563" t="str">
        <f t="shared" si="0"/>
        <v/>
      </c>
      <c r="M10" s="563" t="str">
        <f>ASC(IF(競技者データ入力シート!H16="","",競技者データ入力シート!H16))</f>
        <v/>
      </c>
      <c r="N10" s="563" t="str">
        <f>ASC(IF(競技者データ入力シート!P16="","",競技者データ入力シート!P16))</f>
        <v/>
      </c>
      <c r="O10" s="563" t="str">
        <f>IF(競技者データ入力シート!J16="","",競技者データ入力シート!J16)</f>
        <v/>
      </c>
      <c r="P10" s="563" t="str">
        <f>ASC(IF(競技者データ入力シート!K16="","",競技者データ入力シート!K16))</f>
        <v/>
      </c>
      <c r="Q10" s="563" t="str">
        <f>ASC(IF(競技者データ入力シート!L16="","",競技者データ入力シート!L16))</f>
        <v/>
      </c>
      <c r="R10" s="563" t="str">
        <f>ASC(IF(競技者データ入力シート!M16="","",競技者データ入力シート!M16))</f>
        <v/>
      </c>
      <c r="S10" s="563" t="str">
        <f>IF(競技者データ入力シート!O16="","",競技者データ入力シート!O16)</f>
        <v/>
      </c>
      <c r="T10" s="563" t="str">
        <f>ASC(IF(競技者データ入力シート!N16="","",競技者データ入力シート!N16))</f>
        <v/>
      </c>
      <c r="U10" s="564" t="str">
        <f>IF($O10="","",IF($O10="男",IFERROR(VLOOKUP(競技者データ入力シート!Q16,データ!$B$2:$C$101,2,FALSE),""),IF($O10="女",IFERROR(VLOOKUP(競技者データ入力シート!Q16,データ!$F$2:$G$101,2,FALSE),""))))</f>
        <v/>
      </c>
      <c r="V10" s="563" t="str">
        <f>ASC(IF(競技者データ入力シート!Q16="","",競技者データ入力シート!R16))</f>
        <v/>
      </c>
      <c r="Y10" s="564" t="str">
        <f>IF($O10="","",IF($O10="男",IFERROR(VLOOKUP(競技者データ入力シート!V16,データ!$B$2:$C$101,2,FALSE),""),IF($O10="女",IFERROR(VLOOKUP(競技者データ入力シート!V16,データ!$F$2:$G$101,2,FALSE),""))))</f>
        <v/>
      </c>
      <c r="Z10" s="563" t="str">
        <f>ASC(IF(競技者データ入力シート!W16="","",競技者データ入力シート!W16))</f>
        <v/>
      </c>
      <c r="AC10" s="564" t="str">
        <f>IF($O10="","",IF($O10="男",IFERROR(VLOOKUP(競技者データ入力シート!AA16,データ!$B$2:$C$101,2,FALSE),""),IF($O10="女",IFERROR(VLOOKUP(競技者データ入力シート!AA16,データ!$F$2:$G$101,2,FALSE),""))))</f>
        <v/>
      </c>
      <c r="AD10" s="563" t="str">
        <f>ASC(IF(競技者データ入力シート!AB16="","",競技者データ入力シート!AB16))</f>
        <v/>
      </c>
      <c r="AG10" s="564"/>
      <c r="AO10" s="564" t="str">
        <f>IF(競技者データ入力シート!$I16="一般","A",(IF(競技者データ入力シート!$I16="大学","A",(IF(競技者データ入力シート!$I16="高校","B",(IF(競技者データ入力シート!$I16="中学","B","")))))))</f>
        <v/>
      </c>
      <c r="AP10" s="564" t="str">
        <f>IF(競技者データ入力シート!Y16="","",競技者データ入力シート!Y16)</f>
        <v/>
      </c>
      <c r="AQ10" s="583" t="str">
        <f>IF(競技者データ入力シート!$Y16="","",(IFERROR(VLOOKUP(($Y10&amp;$AP10),$DA$2:$DB$65,2,FALSE),"")))</f>
        <v/>
      </c>
      <c r="AR10" s="583" t="str">
        <f>IF(競技者データ入力シート!$Y16="","",$B10)</f>
        <v/>
      </c>
      <c r="AS10" s="583" t="str">
        <f>IF(競技者データ入力シート!$Y16="","",$C10&amp;$AP10)</f>
        <v/>
      </c>
      <c r="AT10" s="583"/>
      <c r="AU10" s="583" t="str">
        <f>IF(競技者データ入力シート!$Y16="","",$C10&amp;$AP10)</f>
        <v/>
      </c>
      <c r="AV10" s="583" t="str">
        <f>IF(競技者データ入力シート!$Y16="","",$C10&amp;$AP10)</f>
        <v/>
      </c>
      <c r="AW10" s="564" t="str">
        <f>IF(競技者データ入力シート!$Y16="","",(COUNTIF($AQ$2:AQ10,AQ10)))</f>
        <v/>
      </c>
      <c r="AX10" s="564" t="str">
        <f>IF(競技者データ入力シート!$Y16="","",$E10)</f>
        <v/>
      </c>
      <c r="AY10" s="583" t="str">
        <f>IF(競技者データ入力シート!$Y16="","",$J10)</f>
        <v/>
      </c>
      <c r="AZ10" s="564" t="str">
        <f>IF(競技者データ入力シート!$Y16="","",$Y10)</f>
        <v/>
      </c>
      <c r="BA10" s="564" t="str">
        <f>IF(競技者データ入力シート!$Y16="","",$Z10)</f>
        <v/>
      </c>
      <c r="BB10" s="563" t="str">
        <f>IF(競技者データ入力シート!AD16="","",競技者データ入力シート!AD16)</f>
        <v/>
      </c>
      <c r="BC10" s="583" t="str">
        <f>IF(競技者データ入力シート!$AD16="","",(IFERROR(VLOOKUP(($AC10&amp;$BB10),$DA$2:$DB$65,2,FALSE),"")))</f>
        <v/>
      </c>
      <c r="BD10" s="583" t="str">
        <f>IF(競技者データ入力シート!$AD16="","",$B10)</f>
        <v/>
      </c>
      <c r="BE10" s="583" t="str">
        <f>IF(競技者データ入力シート!$AD16="","",$C10&amp;$BB10)</f>
        <v/>
      </c>
      <c r="BF10" s="583"/>
      <c r="BG10" s="583" t="str">
        <f>IF(競技者データ入力シート!$AD16="","",$C10&amp;$BB10)</f>
        <v/>
      </c>
      <c r="BH10" s="583" t="str">
        <f>IF(競技者データ入力シート!$AD16="","",$C10&amp;$BB10)</f>
        <v/>
      </c>
      <c r="BI10" s="583" t="str">
        <f>IF(競技者データ入力シート!$AD16="","",(COUNTIF($BC$2:BC10,BC10)))</f>
        <v/>
      </c>
      <c r="BJ10" s="583" t="str">
        <f>IF(競技者データ入力シート!$AD16="","",E10)</f>
        <v/>
      </c>
      <c r="BK10" s="583" t="str">
        <f>IF(競技者データ入力シート!$AD16="","",J10)</f>
        <v/>
      </c>
      <c r="BL10" s="564" t="str">
        <f>IF(競技者データ入力シート!$AD16="","",AC10)</f>
        <v/>
      </c>
      <c r="BM10" s="583" t="str">
        <f>IF(競技者データ入力シート!$AD16="","",AD10)</f>
        <v/>
      </c>
      <c r="CX10" s="563">
        <v>4</v>
      </c>
      <c r="CY10" s="563" t="s">
        <v>16</v>
      </c>
      <c r="CZ10" s="552" t="s">
        <v>398</v>
      </c>
      <c r="DA10" s="552" t="str">
        <f t="shared" si="1"/>
        <v>4A</v>
      </c>
      <c r="DB10" s="563" t="str">
        <f>IF(競技者データ入力シート!$S$2="","",競技者データ入力シート!$S$2*1000+CX10*10+1)</f>
        <v/>
      </c>
      <c r="DE10" s="563" t="str">
        <f t="shared" si="2"/>
        <v/>
      </c>
      <c r="DF10" s="563" t="str">
        <f t="shared" si="3"/>
        <v/>
      </c>
      <c r="DG10" s="564" t="str">
        <f t="shared" si="4"/>
        <v/>
      </c>
      <c r="DH10" s="564" t="str">
        <f>IF(DG10="","",COUNTIF($DG$2:DG10,DG10))</f>
        <v/>
      </c>
      <c r="DI10" s="564" t="str">
        <f t="shared" si="5"/>
        <v/>
      </c>
      <c r="DJ10" s="564" t="str">
        <f>IF(DI10="","",COUNTIF($DI$2:DI10,DI10))</f>
        <v/>
      </c>
      <c r="DL10" s="563" t="str">
        <f t="shared" si="6"/>
        <v/>
      </c>
      <c r="DM10" s="563" t="str">
        <f>IF(DL10="","",CONCATENATE(競技者データ入力シート!D16,競技者データ入力シート!E16))</f>
        <v/>
      </c>
      <c r="DN10" s="563" t="str">
        <f t="shared" si="7"/>
        <v/>
      </c>
      <c r="DO10" s="563" t="str">
        <f>IF(DN10="","",CONCATENATE(競技者データ入力シート!D16,競技者データ入力シート!E16))</f>
        <v/>
      </c>
    </row>
    <row r="11" spans="2:119" x14ac:dyDescent="0.25">
      <c r="B11" s="563" t="str">
        <f>IF(競技者データ入力シート!$S$2="","",競技者データ入力シート!$S$2)</f>
        <v/>
      </c>
      <c r="C11" s="563" t="str">
        <f>IF(競技者データ入力シート!$D17="","",競技者データ入力シート!$S$3)</f>
        <v/>
      </c>
      <c r="D11" s="563" t="str">
        <f>IF(競技者データ入力シート!D17="","",競技者データ入力シート!B17)</f>
        <v/>
      </c>
      <c r="E11" s="563" t="str">
        <f>IF(競技者データ入力シート!D17="","",C11&amp;D11)</f>
        <v/>
      </c>
      <c r="F11" s="563" t="str">
        <f>IF(競技者データ入力シート!D17="","",競技者データ入力シート!$S$2)</f>
        <v/>
      </c>
      <c r="I11" s="563" t="str">
        <f>ASC(IF(競技者データ入力シート!D17="","",競技者データ入力シート!C17))</f>
        <v/>
      </c>
      <c r="J11" s="563" t="str">
        <f>IF(競技者データ入力シート!D17="","",TRIM(競技者データ入力シート!D17)&amp;" "&amp;(TRIM(競技者データ入力シート!E17)))</f>
        <v/>
      </c>
      <c r="K11" s="563" t="str">
        <f>ASC(IF(競技者データ入力シート!F17="","",TRIM(競技者データ入力シート!F17)&amp;" "&amp;(TRIM(競技者データ入力シート!G17))))</f>
        <v/>
      </c>
      <c r="L11" s="563" t="str">
        <f t="shared" si="0"/>
        <v/>
      </c>
      <c r="M11" s="563" t="str">
        <f>ASC(IF(競技者データ入力シート!H17="","",競技者データ入力シート!H17))</f>
        <v/>
      </c>
      <c r="N11" s="563" t="str">
        <f>ASC(IF(競技者データ入力シート!P17="","",競技者データ入力シート!P17))</f>
        <v/>
      </c>
      <c r="O11" s="563" t="str">
        <f>IF(競技者データ入力シート!J17="","",競技者データ入力シート!J17)</f>
        <v/>
      </c>
      <c r="P11" s="563" t="str">
        <f>ASC(IF(競技者データ入力シート!K17="","",競技者データ入力シート!K17))</f>
        <v/>
      </c>
      <c r="Q11" s="563" t="str">
        <f>ASC(IF(競技者データ入力シート!L17="","",競技者データ入力シート!L17))</f>
        <v/>
      </c>
      <c r="R11" s="563" t="str">
        <f>ASC(IF(競技者データ入力シート!M17="","",競技者データ入力シート!M17))</f>
        <v/>
      </c>
      <c r="S11" s="563" t="str">
        <f>IF(競技者データ入力シート!O17="","",競技者データ入力シート!O17)</f>
        <v/>
      </c>
      <c r="T11" s="563" t="str">
        <f>ASC(IF(競技者データ入力シート!N17="","",競技者データ入力シート!N17))</f>
        <v/>
      </c>
      <c r="U11" s="564" t="str">
        <f>IF($O11="","",IF($O11="男",IFERROR(VLOOKUP(競技者データ入力シート!Q17,データ!$B$2:$C$101,2,FALSE),""),IF($O11="女",IFERROR(VLOOKUP(競技者データ入力シート!Q17,データ!$F$2:$G$101,2,FALSE),""))))</f>
        <v/>
      </c>
      <c r="V11" s="563" t="str">
        <f>ASC(IF(競技者データ入力シート!Q17="","",競技者データ入力シート!R17))</f>
        <v/>
      </c>
      <c r="Y11" s="564" t="str">
        <f>IF($O11="","",IF($O11="男",IFERROR(VLOOKUP(競技者データ入力シート!V17,データ!$B$2:$C$101,2,FALSE),""),IF($O11="女",IFERROR(VLOOKUP(競技者データ入力シート!V17,データ!$F$2:$G$101,2,FALSE),""))))</f>
        <v/>
      </c>
      <c r="Z11" s="563" t="str">
        <f>ASC(IF(競技者データ入力シート!W17="","",競技者データ入力シート!W17))</f>
        <v/>
      </c>
      <c r="AC11" s="564" t="str">
        <f>IF($O11="","",IF($O11="男",IFERROR(VLOOKUP(競技者データ入力シート!AA17,データ!$B$2:$C$101,2,FALSE),""),IF($O11="女",IFERROR(VLOOKUP(競技者データ入力シート!AA17,データ!$F$2:$G$101,2,FALSE),""))))</f>
        <v/>
      </c>
      <c r="AD11" s="563" t="str">
        <f>ASC(IF(競技者データ入力シート!AB17="","",競技者データ入力シート!AB17))</f>
        <v/>
      </c>
      <c r="AG11" s="564"/>
      <c r="AO11" s="564" t="str">
        <f>IF(競技者データ入力シート!$I17="一般","A",(IF(競技者データ入力シート!$I17="大学","A",(IF(競技者データ入力シート!$I17="高校","B",(IF(競技者データ入力シート!$I17="中学","B","")))))))</f>
        <v/>
      </c>
      <c r="AP11" s="564" t="str">
        <f>IF(競技者データ入力シート!Y17="","",競技者データ入力シート!Y17)</f>
        <v/>
      </c>
      <c r="AQ11" s="583" t="str">
        <f>IF(競技者データ入力シート!$Y17="","",(IFERROR(VLOOKUP(($Y11&amp;$AP11),$DA$2:$DB$65,2,FALSE),"")))</f>
        <v/>
      </c>
      <c r="AR11" s="583" t="str">
        <f>IF(競技者データ入力シート!$Y17="","",$B11)</f>
        <v/>
      </c>
      <c r="AS11" s="583" t="str">
        <f>IF(競技者データ入力シート!$Y17="","",$C11&amp;$AP11)</f>
        <v/>
      </c>
      <c r="AT11" s="583"/>
      <c r="AU11" s="583" t="str">
        <f>IF(競技者データ入力シート!$Y17="","",$C11&amp;$AP11)</f>
        <v/>
      </c>
      <c r="AV11" s="583" t="str">
        <f>IF(競技者データ入力シート!$Y17="","",$C11&amp;$AP11)</f>
        <v/>
      </c>
      <c r="AW11" s="564" t="str">
        <f>IF(競技者データ入力シート!$Y17="","",(COUNTIF($AQ$2:AQ11,AQ11)))</f>
        <v/>
      </c>
      <c r="AX11" s="564" t="str">
        <f>IF(競技者データ入力シート!$Y17="","",$E11)</f>
        <v/>
      </c>
      <c r="AY11" s="583" t="str">
        <f>IF(競技者データ入力シート!$Y17="","",$J11)</f>
        <v/>
      </c>
      <c r="AZ11" s="564" t="str">
        <f>IF(競技者データ入力シート!$Y17="","",$Y11)</f>
        <v/>
      </c>
      <c r="BA11" s="564" t="str">
        <f>IF(競技者データ入力シート!$Y17="","",$Z11)</f>
        <v/>
      </c>
      <c r="BB11" s="563" t="str">
        <f>IF(競技者データ入力シート!AD17="","",競技者データ入力シート!AD17)</f>
        <v/>
      </c>
      <c r="BC11" s="583" t="str">
        <f>IF(競技者データ入力シート!$AD17="","",(IFERROR(VLOOKUP(($AC11&amp;$BB11),$DA$2:$DB$65,2,FALSE),"")))</f>
        <v/>
      </c>
      <c r="BD11" s="583" t="str">
        <f>IF(競技者データ入力シート!$AD17="","",$B11)</f>
        <v/>
      </c>
      <c r="BE11" s="583" t="str">
        <f>IF(競技者データ入力シート!$AD17="","",$C11&amp;$BB11)</f>
        <v/>
      </c>
      <c r="BF11" s="583"/>
      <c r="BG11" s="583" t="str">
        <f>IF(競技者データ入力シート!$AD17="","",$C11&amp;$BB11)</f>
        <v/>
      </c>
      <c r="BH11" s="583" t="str">
        <f>IF(競技者データ入力シート!$AD17="","",$C11&amp;$BB11)</f>
        <v/>
      </c>
      <c r="BI11" s="583" t="str">
        <f>IF(競技者データ入力シート!$AD17="","",(COUNTIF($BC$2:BC11,BC11)))</f>
        <v/>
      </c>
      <c r="BJ11" s="583" t="str">
        <f>IF(競技者データ入力シート!$AD17="","",E11)</f>
        <v/>
      </c>
      <c r="BK11" s="583" t="str">
        <f>IF(競技者データ入力シート!$AD17="","",J11)</f>
        <v/>
      </c>
      <c r="BL11" s="564" t="str">
        <f>IF(競技者データ入力シート!$AD17="","",AC11)</f>
        <v/>
      </c>
      <c r="BM11" s="583" t="str">
        <f>IF(競技者データ入力シート!$AD17="","",AD11)</f>
        <v/>
      </c>
      <c r="CX11" s="563">
        <f>CX10</f>
        <v>4</v>
      </c>
      <c r="CY11" s="563" t="str">
        <f>CY10</f>
        <v>一般男子4X400mR</v>
      </c>
      <c r="CZ11" s="552" t="s">
        <v>403</v>
      </c>
      <c r="DA11" s="552" t="str">
        <f t="shared" si="1"/>
        <v>4B</v>
      </c>
      <c r="DB11" s="563" t="str">
        <f>IF(DB10="","",DB10+1)</f>
        <v/>
      </c>
      <c r="DE11" s="563" t="str">
        <f t="shared" si="2"/>
        <v/>
      </c>
      <c r="DF11" s="563" t="str">
        <f t="shared" si="3"/>
        <v/>
      </c>
      <c r="DG11" s="564" t="str">
        <f t="shared" si="4"/>
        <v/>
      </c>
      <c r="DH11" s="564" t="str">
        <f>IF(DG11="","",COUNTIF($DG$2:DG11,DG11))</f>
        <v/>
      </c>
      <c r="DI11" s="564" t="str">
        <f t="shared" si="5"/>
        <v/>
      </c>
      <c r="DJ11" s="564" t="str">
        <f>IF(DI11="","",COUNTIF($DI$2:DI11,DI11))</f>
        <v/>
      </c>
      <c r="DL11" s="563" t="str">
        <f t="shared" si="6"/>
        <v/>
      </c>
      <c r="DM11" s="563" t="str">
        <f>IF(DL11="","",CONCATENATE(競技者データ入力シート!D17,競技者データ入力シート!E17))</f>
        <v/>
      </c>
      <c r="DN11" s="563" t="str">
        <f t="shared" si="7"/>
        <v/>
      </c>
      <c r="DO11" s="563" t="str">
        <f>IF(DN11="","",CONCATENATE(競技者データ入力シート!D17,競技者データ入力シート!E17))</f>
        <v/>
      </c>
    </row>
    <row r="12" spans="2:119" x14ac:dyDescent="0.25">
      <c r="B12" s="563" t="str">
        <f>IF(競技者データ入力シート!$S$2="","",競技者データ入力シート!$S$2)</f>
        <v/>
      </c>
      <c r="C12" s="563" t="str">
        <f>IF(競技者データ入力シート!$D18="","",競技者データ入力シート!$S$3)</f>
        <v/>
      </c>
      <c r="D12" s="563" t="str">
        <f>IF(競技者データ入力シート!D18="","",競技者データ入力シート!B18)</f>
        <v/>
      </c>
      <c r="E12" s="563" t="str">
        <f>IF(競技者データ入力シート!D18="","",C12&amp;D12)</f>
        <v/>
      </c>
      <c r="F12" s="563" t="str">
        <f>IF(競技者データ入力シート!D18="","",競技者データ入力シート!$S$2)</f>
        <v/>
      </c>
      <c r="I12" s="563" t="str">
        <f>ASC(IF(競技者データ入力シート!D18="","",競技者データ入力シート!C18))</f>
        <v/>
      </c>
      <c r="J12" s="563" t="str">
        <f>IF(競技者データ入力シート!D18="","",TRIM(競技者データ入力シート!D18)&amp;" "&amp;(TRIM(競技者データ入力シート!E18)))</f>
        <v/>
      </c>
      <c r="K12" s="563" t="str">
        <f>ASC(IF(競技者データ入力シート!F18="","",TRIM(競技者データ入力シート!F18)&amp;" "&amp;(TRIM(競技者データ入力シート!G18))))</f>
        <v/>
      </c>
      <c r="L12" s="563" t="str">
        <f t="shared" si="0"/>
        <v/>
      </c>
      <c r="M12" s="563" t="str">
        <f>ASC(IF(競技者データ入力シート!H18="","",競技者データ入力シート!H18))</f>
        <v/>
      </c>
      <c r="N12" s="563" t="str">
        <f>ASC(IF(競技者データ入力シート!P18="","",競技者データ入力シート!P18))</f>
        <v/>
      </c>
      <c r="O12" s="563" t="str">
        <f>IF(競技者データ入力シート!J18="","",競技者データ入力シート!J18)</f>
        <v/>
      </c>
      <c r="P12" s="563" t="str">
        <f>ASC(IF(競技者データ入力シート!K18="","",競技者データ入力シート!K18))</f>
        <v/>
      </c>
      <c r="Q12" s="563" t="str">
        <f>ASC(IF(競技者データ入力シート!L18="","",競技者データ入力シート!L18))</f>
        <v/>
      </c>
      <c r="R12" s="563" t="str">
        <f>ASC(IF(競技者データ入力シート!M18="","",競技者データ入力シート!M18))</f>
        <v/>
      </c>
      <c r="S12" s="563" t="str">
        <f>IF(競技者データ入力シート!O18="","",競技者データ入力シート!O18)</f>
        <v/>
      </c>
      <c r="T12" s="563" t="str">
        <f>ASC(IF(競技者データ入力シート!N18="","",競技者データ入力シート!N18))</f>
        <v/>
      </c>
      <c r="U12" s="564" t="str">
        <f>IF($O12="","",IF($O12="男",IFERROR(VLOOKUP(競技者データ入力シート!Q18,データ!$B$2:$C$101,2,FALSE),""),IF($O12="女",IFERROR(VLOOKUP(競技者データ入力シート!Q18,データ!$F$2:$G$101,2,FALSE),""))))</f>
        <v/>
      </c>
      <c r="V12" s="563" t="str">
        <f>ASC(IF(競技者データ入力シート!Q18="","",競技者データ入力シート!R18))</f>
        <v/>
      </c>
      <c r="Y12" s="564" t="str">
        <f>IF($O12="","",IF($O12="男",IFERROR(VLOOKUP(競技者データ入力シート!V18,データ!$B$2:$C$101,2,FALSE),""),IF($O12="女",IFERROR(VLOOKUP(競技者データ入力シート!V18,データ!$F$2:$G$101,2,FALSE),""))))</f>
        <v/>
      </c>
      <c r="Z12" s="563" t="str">
        <f>ASC(IF(競技者データ入力シート!W18="","",競技者データ入力シート!W18))</f>
        <v/>
      </c>
      <c r="AC12" s="564" t="str">
        <f>IF($O12="","",IF($O12="男",IFERROR(VLOOKUP(競技者データ入力シート!AA18,データ!$B$2:$C$101,2,FALSE),""),IF($O12="女",IFERROR(VLOOKUP(競技者データ入力シート!AA18,データ!$F$2:$G$101,2,FALSE),""))))</f>
        <v/>
      </c>
      <c r="AD12" s="563" t="str">
        <f>ASC(IF(競技者データ入力シート!AB18="","",競技者データ入力シート!AB18))</f>
        <v/>
      </c>
      <c r="AG12" s="564"/>
      <c r="AO12" s="564" t="str">
        <f>IF(競技者データ入力シート!$I18="一般","A",(IF(競技者データ入力シート!$I18="大学","A",(IF(競技者データ入力シート!$I18="高校","B",(IF(競技者データ入力シート!$I18="中学","B","")))))))</f>
        <v/>
      </c>
      <c r="AP12" s="564" t="str">
        <f>IF(競技者データ入力シート!Y18="","",競技者データ入力シート!Y18)</f>
        <v/>
      </c>
      <c r="AQ12" s="583" t="str">
        <f>IF(競技者データ入力シート!$Y18="","",(IFERROR(VLOOKUP(($Y12&amp;$AP12),$DA$2:$DB$65,2,FALSE),"")))</f>
        <v/>
      </c>
      <c r="AR12" s="583" t="str">
        <f>IF(競技者データ入力シート!$Y18="","",$B12)</f>
        <v/>
      </c>
      <c r="AS12" s="583" t="str">
        <f>IF(競技者データ入力シート!$Y18="","",$C12&amp;$AP12)</f>
        <v/>
      </c>
      <c r="AT12" s="583"/>
      <c r="AU12" s="583" t="str">
        <f>IF(競技者データ入力シート!$Y18="","",$C12&amp;$AP12)</f>
        <v/>
      </c>
      <c r="AV12" s="583" t="str">
        <f>IF(競技者データ入力シート!$Y18="","",$C12&amp;$AP12)</f>
        <v/>
      </c>
      <c r="AW12" s="564" t="str">
        <f>IF(競技者データ入力シート!$Y18="","",(COUNTIF($AQ$2:AQ12,AQ12)))</f>
        <v/>
      </c>
      <c r="AX12" s="564" t="str">
        <f>IF(競技者データ入力シート!$Y18="","",$E12)</f>
        <v/>
      </c>
      <c r="AY12" s="583" t="str">
        <f>IF(競技者データ入力シート!$Y18="","",$J12)</f>
        <v/>
      </c>
      <c r="AZ12" s="564" t="str">
        <f>IF(競技者データ入力シート!$Y18="","",$Y12)</f>
        <v/>
      </c>
      <c r="BA12" s="564" t="str">
        <f>IF(競技者データ入力シート!$Y18="","",$Z12)</f>
        <v/>
      </c>
      <c r="BB12" s="563" t="str">
        <f>IF(競技者データ入力シート!AD18="","",競技者データ入力シート!AD18)</f>
        <v/>
      </c>
      <c r="BC12" s="583" t="str">
        <f>IF(競技者データ入力シート!$AD18="","",(IFERROR(VLOOKUP(($AC12&amp;$BB12),$DA$2:$DB$65,2,FALSE),"")))</f>
        <v/>
      </c>
      <c r="BD12" s="583" t="str">
        <f>IF(競技者データ入力シート!$AD18="","",$B12)</f>
        <v/>
      </c>
      <c r="BE12" s="583" t="str">
        <f>IF(競技者データ入力シート!$AD18="","",$C12&amp;$BB12)</f>
        <v/>
      </c>
      <c r="BF12" s="583"/>
      <c r="BG12" s="583" t="str">
        <f>IF(競技者データ入力シート!$AD18="","",$C12&amp;$BB12)</f>
        <v/>
      </c>
      <c r="BH12" s="583" t="str">
        <f>IF(競技者データ入力シート!$AD18="","",$C12&amp;$BB12)</f>
        <v/>
      </c>
      <c r="BI12" s="583" t="str">
        <f>IF(競技者データ入力シート!$AD18="","",(COUNTIF($BC$2:BC12,BC12)))</f>
        <v/>
      </c>
      <c r="BJ12" s="583" t="str">
        <f>IF(競技者データ入力シート!$AD18="","",E12)</f>
        <v/>
      </c>
      <c r="BK12" s="583" t="str">
        <f>IF(競技者データ入力シート!$AD18="","",J12)</f>
        <v/>
      </c>
      <c r="BL12" s="564" t="str">
        <f>IF(競技者データ入力シート!$AD18="","",AC12)</f>
        <v/>
      </c>
      <c r="BM12" s="583" t="str">
        <f>IF(競技者データ入力シート!$AD18="","",AD12)</f>
        <v/>
      </c>
      <c r="CX12" s="563">
        <f t="shared" ref="CX12:CX17" si="11">CX11</f>
        <v>4</v>
      </c>
      <c r="CY12" s="563" t="str">
        <f t="shared" ref="CY12:CY17" si="12">CY11</f>
        <v>一般男子4X400mR</v>
      </c>
      <c r="CZ12" s="552" t="s">
        <v>405</v>
      </c>
      <c r="DA12" s="552" t="str">
        <f t="shared" si="1"/>
        <v>4C</v>
      </c>
      <c r="DB12" s="563" t="str">
        <f t="shared" ref="DB12:DB17" si="13">IF(DB11="","",DB11+1)</f>
        <v/>
      </c>
      <c r="DE12" s="563" t="str">
        <f t="shared" si="2"/>
        <v/>
      </c>
      <c r="DF12" s="563" t="str">
        <f t="shared" si="3"/>
        <v/>
      </c>
      <c r="DG12" s="564" t="str">
        <f t="shared" si="4"/>
        <v/>
      </c>
      <c r="DH12" s="564" t="str">
        <f>IF(DG12="","",COUNTIF($DG$2:DG12,DG12))</f>
        <v/>
      </c>
      <c r="DI12" s="564" t="str">
        <f t="shared" si="5"/>
        <v/>
      </c>
      <c r="DJ12" s="564" t="str">
        <f>IF(DI12="","",COUNTIF($DI$2:DI12,DI12))</f>
        <v/>
      </c>
      <c r="DL12" s="563" t="str">
        <f t="shared" si="6"/>
        <v/>
      </c>
      <c r="DM12" s="563" t="str">
        <f>IF(DL12="","",CONCATENATE(競技者データ入力シート!D18,競技者データ入力シート!E18))</f>
        <v/>
      </c>
      <c r="DN12" s="563" t="str">
        <f t="shared" si="7"/>
        <v/>
      </c>
      <c r="DO12" s="563" t="str">
        <f>IF(DN12="","",CONCATENATE(競技者データ入力シート!D18,競技者データ入力シート!E18))</f>
        <v/>
      </c>
    </row>
    <row r="13" spans="2:119" x14ac:dyDescent="0.25">
      <c r="B13" s="563" t="str">
        <f>IF(競技者データ入力シート!$S$2="","",競技者データ入力シート!$S$2)</f>
        <v/>
      </c>
      <c r="C13" s="563" t="str">
        <f>IF(競技者データ入力シート!$D19="","",競技者データ入力シート!$S$3)</f>
        <v/>
      </c>
      <c r="D13" s="563" t="str">
        <f>IF(競技者データ入力シート!D19="","",競技者データ入力シート!B19)</f>
        <v/>
      </c>
      <c r="E13" s="563" t="str">
        <f>IF(競技者データ入力シート!D19="","",C13&amp;D13)</f>
        <v/>
      </c>
      <c r="F13" s="563" t="str">
        <f>IF(競技者データ入力シート!D19="","",競技者データ入力シート!$S$2)</f>
        <v/>
      </c>
      <c r="I13" s="563" t="str">
        <f>ASC(IF(競技者データ入力シート!D19="","",競技者データ入力シート!C19))</f>
        <v/>
      </c>
      <c r="J13" s="563" t="str">
        <f>IF(競技者データ入力シート!D19="","",TRIM(競技者データ入力シート!D19)&amp;" "&amp;(TRIM(競技者データ入力シート!E19)))</f>
        <v/>
      </c>
      <c r="K13" s="563" t="str">
        <f>ASC(IF(競技者データ入力シート!F19="","",TRIM(競技者データ入力シート!F19)&amp;" "&amp;(TRIM(競技者データ入力シート!G19))))</f>
        <v/>
      </c>
      <c r="L13" s="563" t="str">
        <f t="shared" si="0"/>
        <v/>
      </c>
      <c r="M13" s="563" t="str">
        <f>ASC(IF(競技者データ入力シート!H19="","",競技者データ入力シート!H19))</f>
        <v/>
      </c>
      <c r="N13" s="563" t="str">
        <f>ASC(IF(競技者データ入力シート!P19="","",競技者データ入力シート!P19))</f>
        <v/>
      </c>
      <c r="O13" s="563" t="str">
        <f>IF(競技者データ入力シート!J19="","",競技者データ入力シート!J19)</f>
        <v/>
      </c>
      <c r="P13" s="563" t="str">
        <f>ASC(IF(競技者データ入力シート!K19="","",競技者データ入力シート!K19))</f>
        <v/>
      </c>
      <c r="Q13" s="563" t="str">
        <f>ASC(IF(競技者データ入力シート!L19="","",競技者データ入力シート!L19))</f>
        <v/>
      </c>
      <c r="R13" s="563" t="str">
        <f>ASC(IF(競技者データ入力シート!M19="","",競技者データ入力シート!M19))</f>
        <v/>
      </c>
      <c r="S13" s="563" t="str">
        <f>IF(競技者データ入力シート!O19="","",競技者データ入力シート!O19)</f>
        <v/>
      </c>
      <c r="T13" s="563" t="str">
        <f>ASC(IF(競技者データ入力シート!N19="","",競技者データ入力シート!N19))</f>
        <v/>
      </c>
      <c r="U13" s="564" t="str">
        <f>IF($O13="","",IF($O13="男",IFERROR(VLOOKUP(競技者データ入力シート!Q19,データ!$B$2:$C$101,2,FALSE),""),IF($O13="女",IFERROR(VLOOKUP(競技者データ入力シート!Q19,データ!$F$2:$G$101,2,FALSE),""))))</f>
        <v/>
      </c>
      <c r="V13" s="563" t="str">
        <f>ASC(IF(競技者データ入力シート!Q19="","",競技者データ入力シート!R19))</f>
        <v/>
      </c>
      <c r="Y13" s="564" t="str">
        <f>IF($O13="","",IF($O13="男",IFERROR(VLOOKUP(競技者データ入力シート!V19,データ!$B$2:$C$101,2,FALSE),""),IF($O13="女",IFERROR(VLOOKUP(競技者データ入力シート!V19,データ!$F$2:$G$101,2,FALSE),""))))</f>
        <v/>
      </c>
      <c r="Z13" s="563" t="str">
        <f>ASC(IF(競技者データ入力シート!W19="","",競技者データ入力シート!W19))</f>
        <v/>
      </c>
      <c r="AC13" s="564" t="str">
        <f>IF($O13="","",IF($O13="男",IFERROR(VLOOKUP(競技者データ入力シート!AA19,データ!$B$2:$C$101,2,FALSE),""),IF($O13="女",IFERROR(VLOOKUP(競技者データ入力シート!AA19,データ!$F$2:$G$101,2,FALSE),""))))</f>
        <v/>
      </c>
      <c r="AD13" s="563" t="str">
        <f>ASC(IF(競技者データ入力シート!AB19="","",競技者データ入力シート!AB19))</f>
        <v/>
      </c>
      <c r="AG13" s="564"/>
      <c r="AO13" s="564" t="str">
        <f>IF(競技者データ入力シート!$I19="一般","A",(IF(競技者データ入力シート!$I19="大学","A",(IF(競技者データ入力シート!$I19="高校","B",(IF(競技者データ入力シート!$I19="中学","B","")))))))</f>
        <v/>
      </c>
      <c r="AP13" s="564" t="str">
        <f>IF(競技者データ入力シート!Y19="","",競技者データ入力シート!Y19)</f>
        <v/>
      </c>
      <c r="AQ13" s="583" t="str">
        <f>IF(競技者データ入力シート!$Y19="","",(IFERROR(VLOOKUP(($Y13&amp;$AP13),$DA$2:$DB$65,2,FALSE),"")))</f>
        <v/>
      </c>
      <c r="AR13" s="583" t="str">
        <f>IF(競技者データ入力シート!$Y19="","",$B13)</f>
        <v/>
      </c>
      <c r="AS13" s="583" t="str">
        <f>IF(競技者データ入力シート!$Y19="","",$C13&amp;$AP13)</f>
        <v/>
      </c>
      <c r="AT13" s="583"/>
      <c r="AU13" s="583" t="str">
        <f>IF(競技者データ入力シート!$Y19="","",$C13&amp;$AP13)</f>
        <v/>
      </c>
      <c r="AV13" s="583" t="str">
        <f>IF(競技者データ入力シート!$Y19="","",$C13&amp;$AP13)</f>
        <v/>
      </c>
      <c r="AW13" s="564" t="str">
        <f>IF(競技者データ入力シート!$Y19="","",(COUNTIF($AQ$2:AQ13,AQ13)))</f>
        <v/>
      </c>
      <c r="AX13" s="564" t="str">
        <f>IF(競技者データ入力シート!$Y19="","",$E13)</f>
        <v/>
      </c>
      <c r="AY13" s="583" t="str">
        <f>IF(競技者データ入力シート!$Y19="","",$J13)</f>
        <v/>
      </c>
      <c r="AZ13" s="564" t="str">
        <f>IF(競技者データ入力シート!$Y19="","",$Y13)</f>
        <v/>
      </c>
      <c r="BA13" s="564" t="str">
        <f>IF(競技者データ入力シート!$Y19="","",$Z13)</f>
        <v/>
      </c>
      <c r="BB13" s="563" t="str">
        <f>IF(競技者データ入力シート!AD19="","",競技者データ入力シート!AD19)</f>
        <v/>
      </c>
      <c r="BC13" s="583" t="str">
        <f>IF(競技者データ入力シート!$AD19="","",(IFERROR(VLOOKUP(($AC13&amp;$BB13),$DA$2:$DB$65,2,FALSE),"")))</f>
        <v/>
      </c>
      <c r="BD13" s="583" t="str">
        <f>IF(競技者データ入力シート!$AD19="","",$B13)</f>
        <v/>
      </c>
      <c r="BE13" s="583" t="str">
        <f>IF(競技者データ入力シート!$AD19="","",$C13&amp;$BB13)</f>
        <v/>
      </c>
      <c r="BF13" s="583"/>
      <c r="BG13" s="583" t="str">
        <f>IF(競技者データ入力シート!$AD19="","",$C13&amp;$BB13)</f>
        <v/>
      </c>
      <c r="BH13" s="583" t="str">
        <f>IF(競技者データ入力シート!$AD19="","",$C13&amp;$BB13)</f>
        <v/>
      </c>
      <c r="BI13" s="583" t="str">
        <f>IF(競技者データ入力シート!$AD19="","",(COUNTIF($BC$2:BC13,BC13)))</f>
        <v/>
      </c>
      <c r="BJ13" s="583" t="str">
        <f>IF(競技者データ入力シート!$AD19="","",E13)</f>
        <v/>
      </c>
      <c r="BK13" s="583" t="str">
        <f>IF(競技者データ入力シート!$AD19="","",J13)</f>
        <v/>
      </c>
      <c r="BL13" s="564" t="str">
        <f>IF(競技者データ入力シート!$AD19="","",AC13)</f>
        <v/>
      </c>
      <c r="BM13" s="583" t="str">
        <f>IF(競技者データ入力シート!$AD19="","",AD13)</f>
        <v/>
      </c>
      <c r="CX13" s="563">
        <f t="shared" si="11"/>
        <v>4</v>
      </c>
      <c r="CY13" s="563" t="str">
        <f t="shared" si="12"/>
        <v>一般男子4X400mR</v>
      </c>
      <c r="CZ13" s="552" t="s">
        <v>407</v>
      </c>
      <c r="DA13" s="552" t="str">
        <f t="shared" si="1"/>
        <v>4D</v>
      </c>
      <c r="DB13" s="563" t="str">
        <f t="shared" si="13"/>
        <v/>
      </c>
      <c r="DE13" s="563" t="str">
        <f t="shared" si="2"/>
        <v/>
      </c>
      <c r="DF13" s="563" t="str">
        <f t="shared" si="3"/>
        <v/>
      </c>
      <c r="DG13" s="564" t="str">
        <f t="shared" si="4"/>
        <v/>
      </c>
      <c r="DH13" s="564" t="str">
        <f>IF(DG13="","",COUNTIF($DG$2:DG13,DG13))</f>
        <v/>
      </c>
      <c r="DI13" s="564" t="str">
        <f t="shared" si="5"/>
        <v/>
      </c>
      <c r="DJ13" s="564" t="str">
        <f>IF(DI13="","",COUNTIF($DI$2:DI13,DI13))</f>
        <v/>
      </c>
      <c r="DL13" s="563" t="str">
        <f t="shared" si="6"/>
        <v/>
      </c>
      <c r="DM13" s="563" t="str">
        <f>IF(DL13="","",CONCATENATE(競技者データ入力シート!D19,競技者データ入力シート!E19))</f>
        <v/>
      </c>
      <c r="DN13" s="563" t="str">
        <f t="shared" si="7"/>
        <v/>
      </c>
      <c r="DO13" s="563" t="str">
        <f>IF(DN13="","",CONCATENATE(競技者データ入力シート!D19,競技者データ入力シート!E19))</f>
        <v/>
      </c>
    </row>
    <row r="14" spans="2:119" x14ac:dyDescent="0.25">
      <c r="B14" s="563" t="str">
        <f>IF(競技者データ入力シート!$S$2="","",競技者データ入力シート!$S$2)</f>
        <v/>
      </c>
      <c r="C14" s="563" t="str">
        <f>IF(競技者データ入力シート!$D20="","",競技者データ入力シート!$S$3)</f>
        <v/>
      </c>
      <c r="D14" s="563" t="str">
        <f>IF(競技者データ入力シート!D20="","",競技者データ入力シート!B20)</f>
        <v/>
      </c>
      <c r="E14" s="563" t="str">
        <f>IF(競技者データ入力シート!D20="","",C14&amp;D14)</f>
        <v/>
      </c>
      <c r="F14" s="563" t="str">
        <f>IF(競技者データ入力シート!D20="","",競技者データ入力シート!$S$2)</f>
        <v/>
      </c>
      <c r="I14" s="563" t="str">
        <f>ASC(IF(競技者データ入力シート!D20="","",競技者データ入力シート!C20))</f>
        <v/>
      </c>
      <c r="J14" s="563" t="str">
        <f>IF(競技者データ入力シート!D20="","",TRIM(競技者データ入力シート!D20)&amp;" "&amp;(TRIM(競技者データ入力シート!E20)))</f>
        <v/>
      </c>
      <c r="K14" s="563" t="str">
        <f>ASC(IF(競技者データ入力シート!F20="","",TRIM(競技者データ入力シート!F20)&amp;" "&amp;(TRIM(競技者データ入力シート!G20))))</f>
        <v/>
      </c>
      <c r="L14" s="563" t="str">
        <f t="shared" si="0"/>
        <v/>
      </c>
      <c r="M14" s="563" t="str">
        <f>ASC(IF(競技者データ入力シート!H20="","",競技者データ入力シート!H20))</f>
        <v/>
      </c>
      <c r="N14" s="563" t="str">
        <f>ASC(IF(競技者データ入力シート!P20="","",競技者データ入力シート!P20))</f>
        <v/>
      </c>
      <c r="O14" s="563" t="str">
        <f>IF(競技者データ入力シート!J20="","",競技者データ入力シート!J20)</f>
        <v/>
      </c>
      <c r="P14" s="563" t="str">
        <f>ASC(IF(競技者データ入力シート!K20="","",競技者データ入力シート!K20))</f>
        <v/>
      </c>
      <c r="Q14" s="563" t="str">
        <f>ASC(IF(競技者データ入力シート!L20="","",競技者データ入力シート!L20))</f>
        <v/>
      </c>
      <c r="R14" s="563" t="str">
        <f>ASC(IF(競技者データ入力シート!M20="","",競技者データ入力シート!M20))</f>
        <v/>
      </c>
      <c r="S14" s="563" t="str">
        <f>IF(競技者データ入力シート!O20="","",競技者データ入力シート!O20)</f>
        <v/>
      </c>
      <c r="T14" s="563" t="str">
        <f>ASC(IF(競技者データ入力シート!N20="","",競技者データ入力シート!N20))</f>
        <v/>
      </c>
      <c r="U14" s="564" t="str">
        <f>IF($O14="","",IF($O14="男",IFERROR(VLOOKUP(競技者データ入力シート!Q20,データ!$B$2:$C$101,2,FALSE),""),IF($O14="女",IFERROR(VLOOKUP(競技者データ入力シート!Q20,データ!$F$2:$G$101,2,FALSE),""))))</f>
        <v/>
      </c>
      <c r="V14" s="563" t="str">
        <f>ASC(IF(競技者データ入力シート!Q20="","",競技者データ入力シート!R20))</f>
        <v/>
      </c>
      <c r="Y14" s="564" t="str">
        <f>IF($O14="","",IF($O14="男",IFERROR(VLOOKUP(競技者データ入力シート!V20,データ!$B$2:$C$101,2,FALSE),""),IF($O14="女",IFERROR(VLOOKUP(競技者データ入力シート!V20,データ!$F$2:$G$101,2,FALSE),""))))</f>
        <v/>
      </c>
      <c r="Z14" s="563" t="str">
        <f>ASC(IF(競技者データ入力シート!W20="","",競技者データ入力シート!W20))</f>
        <v/>
      </c>
      <c r="AC14" s="564" t="str">
        <f>IF($O14="","",IF($O14="男",IFERROR(VLOOKUP(競技者データ入力シート!AA20,データ!$B$2:$C$101,2,FALSE),""),IF($O14="女",IFERROR(VLOOKUP(競技者データ入力シート!AA20,データ!$F$2:$G$101,2,FALSE),""))))</f>
        <v/>
      </c>
      <c r="AD14" s="563" t="str">
        <f>ASC(IF(競技者データ入力シート!AB20="","",競技者データ入力シート!AB20))</f>
        <v/>
      </c>
      <c r="AG14" s="564"/>
      <c r="AO14" s="564" t="str">
        <f>IF(競技者データ入力シート!$I20="一般","A",(IF(競技者データ入力シート!$I20="大学","A",(IF(競技者データ入力シート!$I20="高校","B",(IF(競技者データ入力シート!$I20="中学","B","")))))))</f>
        <v/>
      </c>
      <c r="AP14" s="564" t="str">
        <f>IF(競技者データ入力シート!Y20="","",競技者データ入力シート!Y20)</f>
        <v/>
      </c>
      <c r="AQ14" s="583" t="str">
        <f>IF(競技者データ入力シート!$Y20="","",(IFERROR(VLOOKUP(($Y14&amp;$AP14),$DA$2:$DB$65,2,FALSE),"")))</f>
        <v/>
      </c>
      <c r="AR14" s="583" t="str">
        <f>IF(競技者データ入力シート!$Y20="","",$B14)</f>
        <v/>
      </c>
      <c r="AS14" s="583" t="str">
        <f>IF(競技者データ入力シート!$Y20="","",$C14&amp;$AP14)</f>
        <v/>
      </c>
      <c r="AT14" s="583"/>
      <c r="AU14" s="583" t="str">
        <f>IF(競技者データ入力シート!$Y20="","",$C14&amp;$AP14)</f>
        <v/>
      </c>
      <c r="AV14" s="583" t="str">
        <f>IF(競技者データ入力シート!$Y20="","",$C14&amp;$AP14)</f>
        <v/>
      </c>
      <c r="AW14" s="564" t="str">
        <f>IF(競技者データ入力シート!$Y20="","",(COUNTIF($AQ$2:AQ14,AQ14)))</f>
        <v/>
      </c>
      <c r="AX14" s="564" t="str">
        <f>IF(競技者データ入力シート!$Y20="","",$E14)</f>
        <v/>
      </c>
      <c r="AY14" s="583" t="str">
        <f>IF(競技者データ入力シート!$Y20="","",$J14)</f>
        <v/>
      </c>
      <c r="AZ14" s="564" t="str">
        <f>IF(競技者データ入力シート!$Y20="","",$Y14)</f>
        <v/>
      </c>
      <c r="BA14" s="564" t="str">
        <f>IF(競技者データ入力シート!$Y20="","",$Z14)</f>
        <v/>
      </c>
      <c r="BB14" s="563" t="str">
        <f>IF(競技者データ入力シート!AD20="","",競技者データ入力シート!AD20)</f>
        <v/>
      </c>
      <c r="BC14" s="583" t="str">
        <f>IF(競技者データ入力シート!$AD20="","",(IFERROR(VLOOKUP(($AC14&amp;$BB14),$DA$2:$DB$65,2,FALSE),"")))</f>
        <v/>
      </c>
      <c r="BD14" s="583" t="str">
        <f>IF(競技者データ入力シート!$AD20="","",$B14)</f>
        <v/>
      </c>
      <c r="BE14" s="583" t="str">
        <f>IF(競技者データ入力シート!$AD20="","",$C14&amp;$BB14)</f>
        <v/>
      </c>
      <c r="BF14" s="583"/>
      <c r="BG14" s="583" t="str">
        <f>IF(競技者データ入力シート!$AD20="","",$C14&amp;$BB14)</f>
        <v/>
      </c>
      <c r="BH14" s="583" t="str">
        <f>IF(競技者データ入力シート!$AD20="","",$C14&amp;$BB14)</f>
        <v/>
      </c>
      <c r="BI14" s="583" t="str">
        <f>IF(競技者データ入力シート!$AD20="","",(COUNTIF($BC$2:BC14,BC14)))</f>
        <v/>
      </c>
      <c r="BJ14" s="583" t="str">
        <f>IF(競技者データ入力シート!$AD20="","",E14)</f>
        <v/>
      </c>
      <c r="BK14" s="583" t="str">
        <f>IF(競技者データ入力シート!$AD20="","",J14)</f>
        <v/>
      </c>
      <c r="BL14" s="564" t="str">
        <f>IF(競技者データ入力シート!$AD20="","",AC14)</f>
        <v/>
      </c>
      <c r="BM14" s="583" t="str">
        <f>IF(競技者データ入力シート!$AD20="","",AD14)</f>
        <v/>
      </c>
      <c r="CX14" s="563">
        <f t="shared" si="11"/>
        <v>4</v>
      </c>
      <c r="CY14" s="563" t="str">
        <f t="shared" si="12"/>
        <v>一般男子4X400mR</v>
      </c>
      <c r="CZ14" s="552" t="s">
        <v>409</v>
      </c>
      <c r="DA14" s="552" t="str">
        <f t="shared" si="1"/>
        <v>4E</v>
      </c>
      <c r="DB14" s="563" t="str">
        <f t="shared" si="13"/>
        <v/>
      </c>
      <c r="DE14" s="563" t="str">
        <f t="shared" si="2"/>
        <v/>
      </c>
      <c r="DF14" s="563" t="str">
        <f t="shared" si="3"/>
        <v/>
      </c>
      <c r="DG14" s="564" t="str">
        <f t="shared" si="4"/>
        <v/>
      </c>
      <c r="DH14" s="564" t="str">
        <f>IF(DG14="","",COUNTIF($DG$2:DG14,DG14))</f>
        <v/>
      </c>
      <c r="DI14" s="564" t="str">
        <f t="shared" si="5"/>
        <v/>
      </c>
      <c r="DJ14" s="564" t="str">
        <f>IF(DI14="","",COUNTIF($DI$2:DI14,DI14))</f>
        <v/>
      </c>
      <c r="DL14" s="563" t="str">
        <f t="shared" si="6"/>
        <v/>
      </c>
      <c r="DM14" s="563" t="str">
        <f>IF(DL14="","",CONCATENATE(競技者データ入力シート!D20,競技者データ入力シート!E20))</f>
        <v/>
      </c>
      <c r="DN14" s="563" t="str">
        <f t="shared" si="7"/>
        <v/>
      </c>
      <c r="DO14" s="563" t="str">
        <f>IF(DN14="","",CONCATENATE(競技者データ入力シート!D20,競技者データ入力シート!E20))</f>
        <v/>
      </c>
    </row>
    <row r="15" spans="2:119" x14ac:dyDescent="0.25">
      <c r="B15" s="563" t="str">
        <f>IF(競技者データ入力シート!$S$2="","",競技者データ入力シート!$S$2)</f>
        <v/>
      </c>
      <c r="C15" s="563" t="str">
        <f>IF(競技者データ入力シート!$D21="","",競技者データ入力シート!$S$3)</f>
        <v/>
      </c>
      <c r="D15" s="563" t="str">
        <f>IF(競技者データ入力シート!D21="","",競技者データ入力シート!B21)</f>
        <v/>
      </c>
      <c r="E15" s="563" t="str">
        <f>IF(競技者データ入力シート!D21="","",C15&amp;D15)</f>
        <v/>
      </c>
      <c r="F15" s="563" t="str">
        <f>IF(競技者データ入力シート!D21="","",競技者データ入力シート!$S$2)</f>
        <v/>
      </c>
      <c r="I15" s="563" t="str">
        <f>ASC(IF(競技者データ入力シート!D21="","",競技者データ入力シート!C21))</f>
        <v/>
      </c>
      <c r="J15" s="563" t="str">
        <f>IF(競技者データ入力シート!D21="","",TRIM(競技者データ入力シート!D21)&amp;" "&amp;(TRIM(競技者データ入力シート!E21)))</f>
        <v/>
      </c>
      <c r="K15" s="563" t="str">
        <f>ASC(IF(競技者データ入力シート!F21="","",TRIM(競技者データ入力シート!F21)&amp;" "&amp;(TRIM(競技者データ入力シート!G21))))</f>
        <v/>
      </c>
      <c r="L15" s="563" t="str">
        <f t="shared" si="0"/>
        <v/>
      </c>
      <c r="M15" s="563" t="str">
        <f>ASC(IF(競技者データ入力シート!H21="","",競技者データ入力シート!H21))</f>
        <v/>
      </c>
      <c r="N15" s="563" t="str">
        <f>ASC(IF(競技者データ入力シート!P21="","",競技者データ入力シート!P21))</f>
        <v/>
      </c>
      <c r="O15" s="563" t="str">
        <f>IF(競技者データ入力シート!J21="","",競技者データ入力シート!J21)</f>
        <v/>
      </c>
      <c r="P15" s="563" t="str">
        <f>ASC(IF(競技者データ入力シート!K21="","",競技者データ入力シート!K21))</f>
        <v/>
      </c>
      <c r="Q15" s="563" t="str">
        <f>ASC(IF(競技者データ入力シート!L21="","",競技者データ入力シート!L21))</f>
        <v/>
      </c>
      <c r="R15" s="563" t="str">
        <f>ASC(IF(競技者データ入力シート!M21="","",競技者データ入力シート!M21))</f>
        <v/>
      </c>
      <c r="S15" s="563" t="str">
        <f>IF(競技者データ入力シート!O21="","",競技者データ入力シート!O21)</f>
        <v/>
      </c>
      <c r="T15" s="563" t="str">
        <f>ASC(IF(競技者データ入力シート!N21="","",競技者データ入力シート!N21))</f>
        <v/>
      </c>
      <c r="U15" s="564" t="str">
        <f>IF($O15="","",IF($O15="男",IFERROR(VLOOKUP(競技者データ入力シート!Q21,データ!$B$2:$C$101,2,FALSE),""),IF($O15="女",IFERROR(VLOOKUP(競技者データ入力シート!Q21,データ!$F$2:$G$101,2,FALSE),""))))</f>
        <v/>
      </c>
      <c r="V15" s="563" t="str">
        <f>ASC(IF(競技者データ入力シート!Q21="","",競技者データ入力シート!R21))</f>
        <v/>
      </c>
      <c r="Y15" s="564" t="str">
        <f>IF($O15="","",IF($O15="男",IFERROR(VLOOKUP(競技者データ入力シート!V21,データ!$B$2:$C$101,2,FALSE),""),IF($O15="女",IFERROR(VLOOKUP(競技者データ入力シート!V21,データ!$F$2:$G$101,2,FALSE),""))))</f>
        <v/>
      </c>
      <c r="Z15" s="563" t="str">
        <f>ASC(IF(競技者データ入力シート!W21="","",競技者データ入力シート!W21))</f>
        <v/>
      </c>
      <c r="AC15" s="564" t="str">
        <f>IF($O15="","",IF($O15="男",IFERROR(VLOOKUP(競技者データ入力シート!AA21,データ!$B$2:$C$101,2,FALSE),""),IF($O15="女",IFERROR(VLOOKUP(競技者データ入力シート!AA21,データ!$F$2:$G$101,2,FALSE),""))))</f>
        <v/>
      </c>
      <c r="AD15" s="563" t="str">
        <f>ASC(IF(競技者データ入力シート!AB21="","",競技者データ入力シート!AB21))</f>
        <v/>
      </c>
      <c r="AG15" s="564"/>
      <c r="AO15" s="564" t="str">
        <f>IF(競技者データ入力シート!$I21="一般","A",(IF(競技者データ入力シート!$I21="大学","A",(IF(競技者データ入力シート!$I21="高校","B",(IF(競技者データ入力シート!$I21="中学","B","")))))))</f>
        <v/>
      </c>
      <c r="AP15" s="564" t="str">
        <f>IF(競技者データ入力シート!Y21="","",競技者データ入力シート!Y21)</f>
        <v/>
      </c>
      <c r="AQ15" s="583" t="str">
        <f>IF(競技者データ入力シート!$Y21="","",(IFERROR(VLOOKUP(($Y15&amp;$AP15),$DA$2:$DB$65,2,FALSE),"")))</f>
        <v/>
      </c>
      <c r="AR15" s="583" t="str">
        <f>IF(競技者データ入力シート!$Y21="","",$B15)</f>
        <v/>
      </c>
      <c r="AS15" s="583" t="str">
        <f>IF(競技者データ入力シート!$Y21="","",$C15&amp;$AP15)</f>
        <v/>
      </c>
      <c r="AT15" s="583"/>
      <c r="AU15" s="583" t="str">
        <f>IF(競技者データ入力シート!$Y21="","",$C15&amp;$AP15)</f>
        <v/>
      </c>
      <c r="AV15" s="583" t="str">
        <f>IF(競技者データ入力シート!$Y21="","",$C15&amp;$AP15)</f>
        <v/>
      </c>
      <c r="AW15" s="564" t="str">
        <f>IF(競技者データ入力シート!$Y21="","",(COUNTIF($AQ$2:AQ15,AQ15)))</f>
        <v/>
      </c>
      <c r="AX15" s="564" t="str">
        <f>IF(競技者データ入力シート!$Y21="","",$E15)</f>
        <v/>
      </c>
      <c r="AY15" s="583" t="str">
        <f>IF(競技者データ入力シート!$Y21="","",$J15)</f>
        <v/>
      </c>
      <c r="AZ15" s="564" t="str">
        <f>IF(競技者データ入力シート!$Y21="","",$Y15)</f>
        <v/>
      </c>
      <c r="BA15" s="564" t="str">
        <f>IF(競技者データ入力シート!$Y21="","",$Z15)</f>
        <v/>
      </c>
      <c r="BB15" s="563" t="str">
        <f>IF(競技者データ入力シート!AD21="","",競技者データ入力シート!AD21)</f>
        <v/>
      </c>
      <c r="BC15" s="583" t="str">
        <f>IF(競技者データ入力シート!$AD21="","",(IFERROR(VLOOKUP(($AC15&amp;$BB15),$DA$2:$DB$65,2,FALSE),"")))</f>
        <v/>
      </c>
      <c r="BD15" s="583" t="str">
        <f>IF(競技者データ入力シート!$AD21="","",$B15)</f>
        <v/>
      </c>
      <c r="BE15" s="583" t="str">
        <f>IF(競技者データ入力シート!$AD21="","",$C15&amp;$BB15)</f>
        <v/>
      </c>
      <c r="BF15" s="583"/>
      <c r="BG15" s="583" t="str">
        <f>IF(競技者データ入力シート!$AD21="","",$C15&amp;$BB15)</f>
        <v/>
      </c>
      <c r="BH15" s="583" t="str">
        <f>IF(競技者データ入力シート!$AD21="","",$C15&amp;$BB15)</f>
        <v/>
      </c>
      <c r="BI15" s="583" t="str">
        <f>IF(競技者データ入力シート!$AD21="","",(COUNTIF($BC$2:BC15,BC15)))</f>
        <v/>
      </c>
      <c r="BJ15" s="583" t="str">
        <f>IF(競技者データ入力シート!$AD21="","",E15)</f>
        <v/>
      </c>
      <c r="BK15" s="583" t="str">
        <f>IF(競技者データ入力シート!$AD21="","",J15)</f>
        <v/>
      </c>
      <c r="BL15" s="564" t="str">
        <f>IF(競技者データ入力シート!$AD21="","",AC15)</f>
        <v/>
      </c>
      <c r="BM15" s="583" t="str">
        <f>IF(競技者データ入力シート!$AD21="","",AD15)</f>
        <v/>
      </c>
      <c r="CX15" s="563">
        <f t="shared" si="11"/>
        <v>4</v>
      </c>
      <c r="CY15" s="563" t="str">
        <f t="shared" si="12"/>
        <v>一般男子4X400mR</v>
      </c>
      <c r="CZ15" s="552" t="s">
        <v>450</v>
      </c>
      <c r="DA15" s="552" t="str">
        <f t="shared" si="1"/>
        <v>4F</v>
      </c>
      <c r="DB15" s="563" t="str">
        <f t="shared" si="13"/>
        <v/>
      </c>
      <c r="DE15" s="563" t="str">
        <f t="shared" si="2"/>
        <v/>
      </c>
      <c r="DF15" s="563" t="str">
        <f t="shared" si="3"/>
        <v/>
      </c>
      <c r="DG15" s="564" t="str">
        <f t="shared" si="4"/>
        <v/>
      </c>
      <c r="DH15" s="564" t="str">
        <f>IF(DG15="","",COUNTIF($DG$2:DG15,DG15))</f>
        <v/>
      </c>
      <c r="DI15" s="564" t="str">
        <f t="shared" si="5"/>
        <v/>
      </c>
      <c r="DJ15" s="564" t="str">
        <f>IF(DI15="","",COUNTIF($DI$2:DI15,DI15))</f>
        <v/>
      </c>
      <c r="DL15" s="563" t="str">
        <f t="shared" si="6"/>
        <v/>
      </c>
      <c r="DM15" s="563" t="str">
        <f>IF(DL15="","",CONCATENATE(競技者データ入力シート!D21,競技者データ入力シート!E21))</f>
        <v/>
      </c>
      <c r="DN15" s="563" t="str">
        <f t="shared" si="7"/>
        <v/>
      </c>
      <c r="DO15" s="563" t="str">
        <f>IF(DN15="","",CONCATENATE(競技者データ入力シート!D21,競技者データ入力シート!E21))</f>
        <v/>
      </c>
    </row>
    <row r="16" spans="2:119" x14ac:dyDescent="0.25">
      <c r="B16" s="563" t="str">
        <f>IF(競技者データ入力シート!$S$2="","",競技者データ入力シート!$S$2)</f>
        <v/>
      </c>
      <c r="C16" s="563" t="str">
        <f>IF(競技者データ入力シート!$D22="","",競技者データ入力シート!$S$3)</f>
        <v/>
      </c>
      <c r="D16" s="563" t="str">
        <f>IF(競技者データ入力シート!D22="","",競技者データ入力シート!B22)</f>
        <v/>
      </c>
      <c r="E16" s="563" t="str">
        <f>IF(競技者データ入力シート!D22="","",C16&amp;D16)</f>
        <v/>
      </c>
      <c r="F16" s="563" t="str">
        <f>IF(競技者データ入力シート!D22="","",競技者データ入力シート!$S$2)</f>
        <v/>
      </c>
      <c r="I16" s="563" t="str">
        <f>ASC(IF(競技者データ入力シート!D22="","",競技者データ入力シート!C22))</f>
        <v/>
      </c>
      <c r="J16" s="563" t="str">
        <f>IF(競技者データ入力シート!D22="","",TRIM(競技者データ入力シート!D22)&amp;" "&amp;(TRIM(競技者データ入力シート!E22)))</f>
        <v/>
      </c>
      <c r="K16" s="563" t="str">
        <f>ASC(IF(競技者データ入力シート!F22="","",TRIM(競技者データ入力シート!F22)&amp;" "&amp;(TRIM(競技者データ入力シート!G22))))</f>
        <v/>
      </c>
      <c r="L16" s="563" t="str">
        <f t="shared" si="0"/>
        <v/>
      </c>
      <c r="M16" s="563" t="str">
        <f>ASC(IF(競技者データ入力シート!H22="","",競技者データ入力シート!H22))</f>
        <v/>
      </c>
      <c r="N16" s="563" t="str">
        <f>ASC(IF(競技者データ入力シート!P22="","",競技者データ入力シート!P22))</f>
        <v/>
      </c>
      <c r="O16" s="563" t="str">
        <f>IF(競技者データ入力シート!J22="","",競技者データ入力シート!J22)</f>
        <v/>
      </c>
      <c r="P16" s="563" t="str">
        <f>ASC(IF(競技者データ入力シート!K22="","",競技者データ入力シート!K22))</f>
        <v/>
      </c>
      <c r="Q16" s="563" t="str">
        <f>ASC(IF(競技者データ入力シート!L22="","",競技者データ入力シート!L22))</f>
        <v/>
      </c>
      <c r="R16" s="563" t="str">
        <f>ASC(IF(競技者データ入力シート!M22="","",競技者データ入力シート!M22))</f>
        <v/>
      </c>
      <c r="S16" s="563" t="str">
        <f>IF(競技者データ入力シート!O22="","",競技者データ入力シート!O22)</f>
        <v/>
      </c>
      <c r="T16" s="563" t="str">
        <f>ASC(IF(競技者データ入力シート!N22="","",競技者データ入力シート!N22))</f>
        <v/>
      </c>
      <c r="U16" s="564" t="str">
        <f>IF($O16="","",IF($O16="男",IFERROR(VLOOKUP(競技者データ入力シート!Q22,データ!$B$2:$C$101,2,FALSE),""),IF($O16="女",IFERROR(VLOOKUP(競技者データ入力シート!Q22,データ!$F$2:$G$101,2,FALSE),""))))</f>
        <v/>
      </c>
      <c r="V16" s="563" t="str">
        <f>ASC(IF(競技者データ入力シート!Q22="","",競技者データ入力シート!R22))</f>
        <v/>
      </c>
      <c r="Y16" s="564" t="str">
        <f>IF($O16="","",IF($O16="男",IFERROR(VLOOKUP(競技者データ入力シート!V22,データ!$B$2:$C$101,2,FALSE),""),IF($O16="女",IFERROR(VLOOKUP(競技者データ入力シート!V22,データ!$F$2:$G$101,2,FALSE),""))))</f>
        <v/>
      </c>
      <c r="Z16" s="563" t="str">
        <f>ASC(IF(競技者データ入力シート!W22="","",競技者データ入力シート!W22))</f>
        <v/>
      </c>
      <c r="AC16" s="564" t="str">
        <f>IF($O16="","",IF($O16="男",IFERROR(VLOOKUP(競技者データ入力シート!AA22,データ!$B$2:$C$101,2,FALSE),""),IF($O16="女",IFERROR(VLOOKUP(競技者データ入力シート!AA22,データ!$F$2:$G$101,2,FALSE),""))))</f>
        <v/>
      </c>
      <c r="AD16" s="563" t="str">
        <f>ASC(IF(競技者データ入力シート!AB22="","",競技者データ入力シート!AB22))</f>
        <v/>
      </c>
      <c r="AG16" s="564"/>
      <c r="AO16" s="564" t="str">
        <f>IF(競技者データ入力シート!$I22="一般","A",(IF(競技者データ入力シート!$I22="大学","A",(IF(競技者データ入力シート!$I22="高校","B",(IF(競技者データ入力シート!$I22="中学","B","")))))))</f>
        <v/>
      </c>
      <c r="AP16" s="564" t="str">
        <f>IF(競技者データ入力シート!Y22="","",競技者データ入力シート!Y22)</f>
        <v/>
      </c>
      <c r="AQ16" s="583" t="str">
        <f>IF(競技者データ入力シート!$Y22="","",(IFERROR(VLOOKUP(($Y16&amp;$AP16),$DA$2:$DB$65,2,FALSE),"")))</f>
        <v/>
      </c>
      <c r="AR16" s="583" t="str">
        <f>IF(競技者データ入力シート!$Y22="","",$B16)</f>
        <v/>
      </c>
      <c r="AS16" s="583" t="str">
        <f>IF(競技者データ入力シート!$Y22="","",$C16&amp;$AP16)</f>
        <v/>
      </c>
      <c r="AT16" s="583"/>
      <c r="AU16" s="583" t="str">
        <f>IF(競技者データ入力シート!$Y22="","",$C16&amp;$AP16)</f>
        <v/>
      </c>
      <c r="AV16" s="583" t="str">
        <f>IF(競技者データ入力シート!$Y22="","",$C16&amp;$AP16)</f>
        <v/>
      </c>
      <c r="AW16" s="564" t="str">
        <f>IF(競技者データ入力シート!$Y22="","",(COUNTIF($AQ$2:AQ16,AQ16)))</f>
        <v/>
      </c>
      <c r="AX16" s="564" t="str">
        <f>IF(競技者データ入力シート!$Y22="","",$E16)</f>
        <v/>
      </c>
      <c r="AY16" s="583" t="str">
        <f>IF(競技者データ入力シート!$Y22="","",$J16)</f>
        <v/>
      </c>
      <c r="AZ16" s="564" t="str">
        <f>IF(競技者データ入力シート!$Y22="","",$Y16)</f>
        <v/>
      </c>
      <c r="BA16" s="564" t="str">
        <f>IF(競技者データ入力シート!$Y22="","",$Z16)</f>
        <v/>
      </c>
      <c r="BB16" s="563" t="str">
        <f>IF(競技者データ入力シート!AD22="","",競技者データ入力シート!AD22)</f>
        <v/>
      </c>
      <c r="BC16" s="583" t="str">
        <f>IF(競技者データ入力シート!$AD22="","",(IFERROR(VLOOKUP(($AC16&amp;$BB16),$DA$2:$DB$65,2,FALSE),"")))</f>
        <v/>
      </c>
      <c r="BD16" s="583" t="str">
        <f>IF(競技者データ入力シート!$AD22="","",$B16)</f>
        <v/>
      </c>
      <c r="BE16" s="583" t="str">
        <f>IF(競技者データ入力シート!$AD22="","",$C16&amp;$BB16)</f>
        <v/>
      </c>
      <c r="BF16" s="583"/>
      <c r="BG16" s="583" t="str">
        <f>IF(競技者データ入力シート!$AD22="","",$C16&amp;$BB16)</f>
        <v/>
      </c>
      <c r="BH16" s="583" t="str">
        <f>IF(競技者データ入力シート!$AD22="","",$C16&amp;$BB16)</f>
        <v/>
      </c>
      <c r="BI16" s="583" t="str">
        <f>IF(競技者データ入力シート!$AD22="","",(COUNTIF($BC$2:BC16,BC16)))</f>
        <v/>
      </c>
      <c r="BJ16" s="583" t="str">
        <f>IF(競技者データ入力シート!$AD22="","",E16)</f>
        <v/>
      </c>
      <c r="BK16" s="583" t="str">
        <f>IF(競技者データ入力シート!$AD22="","",J16)</f>
        <v/>
      </c>
      <c r="BL16" s="564" t="str">
        <f>IF(競技者データ入力シート!$AD22="","",AC16)</f>
        <v/>
      </c>
      <c r="BM16" s="583" t="str">
        <f>IF(競技者データ入力シート!$AD22="","",AD16)</f>
        <v/>
      </c>
      <c r="CX16" s="563">
        <f t="shared" si="11"/>
        <v>4</v>
      </c>
      <c r="CY16" s="563" t="str">
        <f t="shared" si="12"/>
        <v>一般男子4X400mR</v>
      </c>
      <c r="CZ16" s="552" t="s">
        <v>451</v>
      </c>
      <c r="DA16" s="552" t="str">
        <f t="shared" si="1"/>
        <v>4G</v>
      </c>
      <c r="DB16" s="563" t="str">
        <f t="shared" si="13"/>
        <v/>
      </c>
      <c r="DE16" s="563" t="str">
        <f t="shared" si="2"/>
        <v/>
      </c>
      <c r="DF16" s="563" t="str">
        <f t="shared" si="3"/>
        <v/>
      </c>
      <c r="DG16" s="564" t="str">
        <f t="shared" si="4"/>
        <v/>
      </c>
      <c r="DH16" s="564" t="str">
        <f>IF(DG16="","",COUNTIF($DG$2:DG16,DG16))</f>
        <v/>
      </c>
      <c r="DI16" s="564" t="str">
        <f t="shared" si="5"/>
        <v/>
      </c>
      <c r="DJ16" s="564" t="str">
        <f>IF(DI16="","",COUNTIF($DI$2:DI16,DI16))</f>
        <v/>
      </c>
      <c r="DL16" s="563" t="str">
        <f t="shared" si="6"/>
        <v/>
      </c>
      <c r="DM16" s="563" t="str">
        <f>IF(DL16="","",CONCATENATE(競技者データ入力シート!D22,競技者データ入力シート!E22))</f>
        <v/>
      </c>
      <c r="DN16" s="563" t="str">
        <f t="shared" si="7"/>
        <v/>
      </c>
      <c r="DO16" s="563" t="str">
        <f>IF(DN16="","",CONCATENATE(競技者データ入力シート!D22,競技者データ入力シート!E22))</f>
        <v/>
      </c>
    </row>
    <row r="17" spans="2:119" x14ac:dyDescent="0.25">
      <c r="B17" s="563" t="str">
        <f>IF(競技者データ入力シート!$S$2="","",競技者データ入力シート!$S$2)</f>
        <v/>
      </c>
      <c r="C17" s="563" t="str">
        <f>IF(競技者データ入力シート!$D23="","",競技者データ入力シート!$S$3)</f>
        <v/>
      </c>
      <c r="D17" s="563" t="str">
        <f>IF(競技者データ入力シート!D23="","",競技者データ入力シート!B23)</f>
        <v/>
      </c>
      <c r="E17" s="563" t="str">
        <f>IF(競技者データ入力シート!D23="","",C17&amp;D17)</f>
        <v/>
      </c>
      <c r="F17" s="563" t="str">
        <f>IF(競技者データ入力シート!D23="","",競技者データ入力シート!$S$2)</f>
        <v/>
      </c>
      <c r="I17" s="563" t="str">
        <f>ASC(IF(競技者データ入力シート!D23="","",競技者データ入力シート!C23))</f>
        <v/>
      </c>
      <c r="J17" s="563" t="str">
        <f>IF(競技者データ入力シート!D23="","",TRIM(競技者データ入力シート!D23)&amp;" "&amp;(TRIM(競技者データ入力シート!E23)))</f>
        <v/>
      </c>
      <c r="K17" s="563" t="str">
        <f>ASC(IF(競技者データ入力シート!F23="","",TRIM(競技者データ入力シート!F23)&amp;" "&amp;(TRIM(競技者データ入力シート!G23))))</f>
        <v/>
      </c>
      <c r="L17" s="563" t="str">
        <f t="shared" si="0"/>
        <v/>
      </c>
      <c r="M17" s="563" t="str">
        <f>ASC(IF(競技者データ入力シート!H23="","",競技者データ入力シート!H23))</f>
        <v/>
      </c>
      <c r="N17" s="563" t="str">
        <f>ASC(IF(競技者データ入力シート!P23="","",競技者データ入力シート!P23))</f>
        <v/>
      </c>
      <c r="O17" s="563" t="str">
        <f>IF(競技者データ入力シート!J23="","",競技者データ入力シート!J23)</f>
        <v/>
      </c>
      <c r="P17" s="563" t="str">
        <f>ASC(IF(競技者データ入力シート!K23="","",競技者データ入力シート!K23))</f>
        <v/>
      </c>
      <c r="Q17" s="563" t="str">
        <f>ASC(IF(競技者データ入力シート!L23="","",競技者データ入力シート!L23))</f>
        <v/>
      </c>
      <c r="R17" s="563" t="str">
        <f>ASC(IF(競技者データ入力シート!M23="","",競技者データ入力シート!M23))</f>
        <v/>
      </c>
      <c r="S17" s="563" t="str">
        <f>IF(競技者データ入力シート!O23="","",競技者データ入力シート!O23)</f>
        <v/>
      </c>
      <c r="T17" s="563" t="str">
        <f>ASC(IF(競技者データ入力シート!N23="","",競技者データ入力シート!N23))</f>
        <v/>
      </c>
      <c r="U17" s="564" t="str">
        <f>IF($O17="","",IF($O17="男",IFERROR(VLOOKUP(競技者データ入力シート!Q23,データ!$B$2:$C$101,2,FALSE),""),IF($O17="女",IFERROR(VLOOKUP(競技者データ入力シート!Q23,データ!$F$2:$G$101,2,FALSE),""))))</f>
        <v/>
      </c>
      <c r="V17" s="563" t="str">
        <f>ASC(IF(競技者データ入力シート!Q23="","",競技者データ入力シート!R23))</f>
        <v/>
      </c>
      <c r="Y17" s="564" t="str">
        <f>IF($O17="","",IF($O17="男",IFERROR(VLOOKUP(競技者データ入力シート!V23,データ!$B$2:$C$101,2,FALSE),""),IF($O17="女",IFERROR(VLOOKUP(競技者データ入力シート!V23,データ!$F$2:$G$101,2,FALSE),""))))</f>
        <v/>
      </c>
      <c r="Z17" s="563" t="str">
        <f>ASC(IF(競技者データ入力シート!W23="","",競技者データ入力シート!W23))</f>
        <v/>
      </c>
      <c r="AC17" s="564" t="str">
        <f>IF($O17="","",IF($O17="男",IFERROR(VLOOKUP(競技者データ入力シート!AA23,データ!$B$2:$C$101,2,FALSE),""),IF($O17="女",IFERROR(VLOOKUP(競技者データ入力シート!AA23,データ!$F$2:$G$101,2,FALSE),""))))</f>
        <v/>
      </c>
      <c r="AD17" s="563" t="str">
        <f>ASC(IF(競技者データ入力シート!AB23="","",競技者データ入力シート!AB23))</f>
        <v/>
      </c>
      <c r="AG17" s="564"/>
      <c r="AO17" s="564" t="str">
        <f>IF(競技者データ入力シート!$I23="一般","A",(IF(競技者データ入力シート!$I23="大学","A",(IF(競技者データ入力シート!$I23="高校","B",(IF(競技者データ入力シート!$I23="中学","B","")))))))</f>
        <v/>
      </c>
      <c r="AP17" s="564" t="str">
        <f>IF(競技者データ入力シート!Y23="","",競技者データ入力シート!Y23)</f>
        <v/>
      </c>
      <c r="AQ17" s="583" t="str">
        <f>IF(競技者データ入力シート!$Y23="","",(IFERROR(VLOOKUP(($Y17&amp;$AP17),$DA$2:$DB$65,2,FALSE),"")))</f>
        <v/>
      </c>
      <c r="AR17" s="583" t="str">
        <f>IF(競技者データ入力シート!$Y23="","",$B17)</f>
        <v/>
      </c>
      <c r="AS17" s="583" t="str">
        <f>IF(競技者データ入力シート!$Y23="","",$C17&amp;$AP17)</f>
        <v/>
      </c>
      <c r="AT17" s="583"/>
      <c r="AU17" s="583" t="str">
        <f>IF(競技者データ入力シート!$Y23="","",$C17&amp;$AP17)</f>
        <v/>
      </c>
      <c r="AV17" s="583" t="str">
        <f>IF(競技者データ入力シート!$Y23="","",$C17&amp;$AP17)</f>
        <v/>
      </c>
      <c r="AW17" s="564" t="str">
        <f>IF(競技者データ入力シート!$Y23="","",(COUNTIF($AQ$2:AQ17,AQ17)))</f>
        <v/>
      </c>
      <c r="AX17" s="564" t="str">
        <f>IF(競技者データ入力シート!$Y23="","",$E17)</f>
        <v/>
      </c>
      <c r="AY17" s="583" t="str">
        <f>IF(競技者データ入力シート!$Y23="","",$J17)</f>
        <v/>
      </c>
      <c r="AZ17" s="564" t="str">
        <f>IF(競技者データ入力シート!$Y23="","",$Y17)</f>
        <v/>
      </c>
      <c r="BA17" s="564" t="str">
        <f>IF(競技者データ入力シート!$Y23="","",$Z17)</f>
        <v/>
      </c>
      <c r="BB17" s="563" t="str">
        <f>IF(競技者データ入力シート!AD23="","",競技者データ入力シート!AD23)</f>
        <v/>
      </c>
      <c r="BC17" s="583" t="str">
        <f>IF(競技者データ入力シート!$AD23="","",(IFERROR(VLOOKUP(($AC17&amp;$BB17),$DA$2:$DB$65,2,FALSE),"")))</f>
        <v/>
      </c>
      <c r="BD17" s="583" t="str">
        <f>IF(競技者データ入力シート!$AD23="","",$B17)</f>
        <v/>
      </c>
      <c r="BE17" s="583" t="str">
        <f>IF(競技者データ入力シート!$AD23="","",$C17&amp;$BB17)</f>
        <v/>
      </c>
      <c r="BF17" s="583"/>
      <c r="BG17" s="583" t="str">
        <f>IF(競技者データ入力シート!$AD23="","",$C17&amp;$BB17)</f>
        <v/>
      </c>
      <c r="BH17" s="583" t="str">
        <f>IF(競技者データ入力シート!$AD23="","",$C17&amp;$BB17)</f>
        <v/>
      </c>
      <c r="BI17" s="583" t="str">
        <f>IF(競技者データ入力シート!$AD23="","",(COUNTIF($BC$2:BC17,BC17)))</f>
        <v/>
      </c>
      <c r="BJ17" s="583" t="str">
        <f>IF(競技者データ入力シート!$AD23="","",E17)</f>
        <v/>
      </c>
      <c r="BK17" s="583" t="str">
        <f>IF(競技者データ入力シート!$AD23="","",J17)</f>
        <v/>
      </c>
      <c r="BL17" s="564" t="str">
        <f>IF(競技者データ入力シート!$AD23="","",AC17)</f>
        <v/>
      </c>
      <c r="BM17" s="583" t="str">
        <f>IF(競技者データ入力シート!$AD23="","",AD17)</f>
        <v/>
      </c>
      <c r="CX17" s="563">
        <f t="shared" si="11"/>
        <v>4</v>
      </c>
      <c r="CY17" s="563" t="str">
        <f t="shared" si="12"/>
        <v>一般男子4X400mR</v>
      </c>
      <c r="CZ17" s="552" t="s">
        <v>452</v>
      </c>
      <c r="DA17" s="552" t="str">
        <f t="shared" si="1"/>
        <v>4H</v>
      </c>
      <c r="DB17" s="563" t="str">
        <f t="shared" si="13"/>
        <v/>
      </c>
      <c r="DE17" s="563" t="str">
        <f t="shared" si="2"/>
        <v/>
      </c>
      <c r="DF17" s="563" t="str">
        <f t="shared" si="3"/>
        <v/>
      </c>
      <c r="DG17" s="564" t="str">
        <f t="shared" si="4"/>
        <v/>
      </c>
      <c r="DH17" s="564" t="str">
        <f>IF(DG17="","",COUNTIF($DG$2:DG17,DG17))</f>
        <v/>
      </c>
      <c r="DI17" s="564" t="str">
        <f t="shared" si="5"/>
        <v/>
      </c>
      <c r="DJ17" s="564" t="str">
        <f>IF(DI17="","",COUNTIF($DI$2:DI17,DI17))</f>
        <v/>
      </c>
      <c r="DL17" s="563" t="str">
        <f t="shared" si="6"/>
        <v/>
      </c>
      <c r="DM17" s="563" t="str">
        <f>IF(DL17="","",CONCATENATE(競技者データ入力シート!D23,競技者データ入力シート!E23))</f>
        <v/>
      </c>
      <c r="DN17" s="563" t="str">
        <f t="shared" si="7"/>
        <v/>
      </c>
      <c r="DO17" s="563" t="str">
        <f>IF(DN17="","",CONCATENATE(競技者データ入力シート!D23,競技者データ入力シート!E23))</f>
        <v/>
      </c>
    </row>
    <row r="18" spans="2:119" x14ac:dyDescent="0.25">
      <c r="B18" s="563" t="str">
        <f>IF(競技者データ入力シート!$S$2="","",競技者データ入力シート!$S$2)</f>
        <v/>
      </c>
      <c r="C18" s="563" t="str">
        <f>IF(競技者データ入力シート!$D24="","",競技者データ入力シート!$S$3)</f>
        <v/>
      </c>
      <c r="D18" s="563" t="str">
        <f>IF(競技者データ入力シート!D24="","",競技者データ入力シート!B24)</f>
        <v/>
      </c>
      <c r="E18" s="563" t="str">
        <f>IF(競技者データ入力シート!D24="","",C18&amp;D18)</f>
        <v/>
      </c>
      <c r="F18" s="563" t="str">
        <f>IF(競技者データ入力シート!D24="","",競技者データ入力シート!$S$2)</f>
        <v/>
      </c>
      <c r="I18" s="563" t="str">
        <f>ASC(IF(競技者データ入力シート!D24="","",競技者データ入力シート!C24))</f>
        <v/>
      </c>
      <c r="J18" s="563" t="str">
        <f>IF(競技者データ入力シート!D24="","",TRIM(競技者データ入力シート!D24)&amp;" "&amp;(TRIM(競技者データ入力シート!E24)))</f>
        <v/>
      </c>
      <c r="K18" s="563" t="str">
        <f>ASC(IF(競技者データ入力シート!F24="","",TRIM(競技者データ入力シート!F24)&amp;" "&amp;(TRIM(競技者データ入力シート!G24))))</f>
        <v/>
      </c>
      <c r="L18" s="563" t="str">
        <f t="shared" si="0"/>
        <v/>
      </c>
      <c r="M18" s="563" t="str">
        <f>ASC(IF(競技者データ入力シート!H24="","",競技者データ入力シート!H24))</f>
        <v/>
      </c>
      <c r="N18" s="563" t="str">
        <f>ASC(IF(競技者データ入力シート!P24="","",競技者データ入力シート!P24))</f>
        <v/>
      </c>
      <c r="O18" s="563" t="str">
        <f>IF(競技者データ入力シート!J24="","",競技者データ入力シート!J24)</f>
        <v/>
      </c>
      <c r="P18" s="563" t="str">
        <f>ASC(IF(競技者データ入力シート!K24="","",競技者データ入力シート!K24))</f>
        <v/>
      </c>
      <c r="Q18" s="563" t="str">
        <f>ASC(IF(競技者データ入力シート!L24="","",競技者データ入力シート!L24))</f>
        <v/>
      </c>
      <c r="R18" s="563" t="str">
        <f>ASC(IF(競技者データ入力シート!M24="","",競技者データ入力シート!M24))</f>
        <v/>
      </c>
      <c r="S18" s="563" t="str">
        <f>IF(競技者データ入力シート!O24="","",競技者データ入力シート!O24)</f>
        <v/>
      </c>
      <c r="T18" s="563" t="str">
        <f>ASC(IF(競技者データ入力シート!N24="","",競技者データ入力シート!N24))</f>
        <v/>
      </c>
      <c r="U18" s="564" t="str">
        <f>IF($O18="","",IF($O18="男",IFERROR(VLOOKUP(競技者データ入力シート!Q24,データ!$B$2:$C$101,2,FALSE),""),IF($O18="女",IFERROR(VLOOKUP(競技者データ入力シート!Q24,データ!$F$2:$G$101,2,FALSE),""))))</f>
        <v/>
      </c>
      <c r="V18" s="563" t="str">
        <f>ASC(IF(競技者データ入力シート!Q24="","",競技者データ入力シート!R24))</f>
        <v/>
      </c>
      <c r="Y18" s="564" t="str">
        <f>IF($O18="","",IF($O18="男",IFERROR(VLOOKUP(競技者データ入力シート!V24,データ!$B$2:$C$101,2,FALSE),""),IF($O18="女",IFERROR(VLOOKUP(競技者データ入力シート!V24,データ!$F$2:$G$101,2,FALSE),""))))</f>
        <v/>
      </c>
      <c r="Z18" s="563" t="str">
        <f>ASC(IF(競技者データ入力シート!W24="","",競技者データ入力シート!W24))</f>
        <v/>
      </c>
      <c r="AC18" s="564" t="str">
        <f>IF($O18="","",IF($O18="男",IFERROR(VLOOKUP(競技者データ入力シート!AA24,データ!$B$2:$C$101,2,FALSE),""),IF($O18="女",IFERROR(VLOOKUP(競技者データ入力シート!AA24,データ!$F$2:$G$101,2,FALSE),""))))</f>
        <v/>
      </c>
      <c r="AD18" s="563" t="str">
        <f>ASC(IF(競技者データ入力シート!AB24="","",競技者データ入力シート!AB24))</f>
        <v/>
      </c>
      <c r="AG18" s="564"/>
      <c r="AO18" s="564" t="str">
        <f>IF(競技者データ入力シート!$I24="一般","A",(IF(競技者データ入力シート!$I24="大学","A",(IF(競技者データ入力シート!$I24="高校","B",(IF(競技者データ入力シート!$I24="中学","B","")))))))</f>
        <v/>
      </c>
      <c r="AP18" s="564" t="str">
        <f>IF(競技者データ入力シート!Y24="","",競技者データ入力シート!Y24)</f>
        <v/>
      </c>
      <c r="AQ18" s="583" t="str">
        <f>IF(競技者データ入力シート!$Y24="","",(IFERROR(VLOOKUP(($Y18&amp;$AP18),$DA$2:$DB$65,2,FALSE),"")))</f>
        <v/>
      </c>
      <c r="AR18" s="583" t="str">
        <f>IF(競技者データ入力シート!$Y24="","",$B18)</f>
        <v/>
      </c>
      <c r="AS18" s="583" t="str">
        <f>IF(競技者データ入力シート!$Y24="","",$C18&amp;$AP18)</f>
        <v/>
      </c>
      <c r="AT18" s="583"/>
      <c r="AU18" s="583" t="str">
        <f>IF(競技者データ入力シート!$Y24="","",$C18&amp;$AP18)</f>
        <v/>
      </c>
      <c r="AV18" s="583" t="str">
        <f>IF(競技者データ入力シート!$Y24="","",$C18&amp;$AP18)</f>
        <v/>
      </c>
      <c r="AW18" s="564" t="str">
        <f>IF(競技者データ入力シート!$Y24="","",(COUNTIF($AQ$2:AQ18,AQ18)))</f>
        <v/>
      </c>
      <c r="AX18" s="564" t="str">
        <f>IF(競技者データ入力シート!$Y24="","",$E18)</f>
        <v/>
      </c>
      <c r="AY18" s="583" t="str">
        <f>IF(競技者データ入力シート!$Y24="","",$J18)</f>
        <v/>
      </c>
      <c r="AZ18" s="564" t="str">
        <f>IF(競技者データ入力シート!$Y24="","",$Y18)</f>
        <v/>
      </c>
      <c r="BA18" s="564" t="str">
        <f>IF(競技者データ入力シート!$Y24="","",$Z18)</f>
        <v/>
      </c>
      <c r="BB18" s="563" t="str">
        <f>IF(競技者データ入力シート!AD24="","",競技者データ入力シート!AD24)</f>
        <v/>
      </c>
      <c r="BC18" s="583" t="str">
        <f>IF(競技者データ入力シート!$AD24="","",(IFERROR(VLOOKUP(($AC18&amp;$BB18),$DA$2:$DB$65,2,FALSE),"")))</f>
        <v/>
      </c>
      <c r="BD18" s="583" t="str">
        <f>IF(競技者データ入力シート!$AD24="","",$B18)</f>
        <v/>
      </c>
      <c r="BE18" s="583" t="str">
        <f>IF(競技者データ入力シート!$AD24="","",$C18&amp;$BB18)</f>
        <v/>
      </c>
      <c r="BF18" s="583"/>
      <c r="BG18" s="583" t="str">
        <f>IF(競技者データ入力シート!$AD24="","",$C18&amp;$BB18)</f>
        <v/>
      </c>
      <c r="BH18" s="583" t="str">
        <f>IF(競技者データ入力シート!$AD24="","",$C18&amp;$BB18)</f>
        <v/>
      </c>
      <c r="BI18" s="583" t="str">
        <f>IF(競技者データ入力シート!$AD24="","",(COUNTIF($BC$2:BC18,BC18)))</f>
        <v/>
      </c>
      <c r="BJ18" s="583" t="str">
        <f>IF(競技者データ入力シート!$AD24="","",E18)</f>
        <v/>
      </c>
      <c r="BK18" s="583" t="str">
        <f>IF(競技者データ入力シート!$AD24="","",J18)</f>
        <v/>
      </c>
      <c r="BL18" s="564" t="str">
        <f>IF(競技者データ入力シート!$AD24="","",AC18)</f>
        <v/>
      </c>
      <c r="BM18" s="583" t="str">
        <f>IF(競技者データ入力シート!$AD24="","",AD18)</f>
        <v/>
      </c>
      <c r="CX18" s="563">
        <v>7</v>
      </c>
      <c r="CY18" s="563" t="s">
        <v>394</v>
      </c>
      <c r="CZ18" s="552" t="s">
        <v>398</v>
      </c>
      <c r="DA18" s="552" t="str">
        <f t="shared" si="1"/>
        <v>7A</v>
      </c>
      <c r="DB18" s="563" t="str">
        <f>IF(競技者データ入力シート!$S$2="","",競技者データ入力シート!$S$2*1000+CX18*10+1)</f>
        <v/>
      </c>
      <c r="DE18" s="563" t="str">
        <f t="shared" si="2"/>
        <v/>
      </c>
      <c r="DF18" s="563" t="str">
        <f t="shared" si="3"/>
        <v/>
      </c>
      <c r="DG18" s="564" t="str">
        <f t="shared" si="4"/>
        <v/>
      </c>
      <c r="DH18" s="564" t="str">
        <f>IF(DG18="","",COUNTIF($DG$2:DG18,DG18))</f>
        <v/>
      </c>
      <c r="DI18" s="564" t="str">
        <f t="shared" si="5"/>
        <v/>
      </c>
      <c r="DJ18" s="564" t="str">
        <f>IF(DI18="","",COUNTIF($DI$2:DI18,DI18))</f>
        <v/>
      </c>
      <c r="DL18" s="563" t="str">
        <f t="shared" si="6"/>
        <v/>
      </c>
      <c r="DM18" s="563" t="str">
        <f>IF(DL18="","",CONCATENATE(競技者データ入力シート!D24,競技者データ入力シート!E24))</f>
        <v/>
      </c>
      <c r="DN18" s="563" t="str">
        <f t="shared" si="7"/>
        <v/>
      </c>
      <c r="DO18" s="563" t="str">
        <f>IF(DN18="","",CONCATENATE(競技者データ入力シート!D24,競技者データ入力シート!E24))</f>
        <v/>
      </c>
    </row>
    <row r="19" spans="2:119" x14ac:dyDescent="0.25">
      <c r="B19" s="563" t="str">
        <f>IF(競技者データ入力シート!$S$2="","",競技者データ入力シート!$S$2)</f>
        <v/>
      </c>
      <c r="C19" s="563" t="str">
        <f>IF(競技者データ入力シート!$D25="","",競技者データ入力シート!$S$3)</f>
        <v/>
      </c>
      <c r="D19" s="563" t="str">
        <f>IF(競技者データ入力シート!D25="","",競技者データ入力シート!B25)</f>
        <v/>
      </c>
      <c r="E19" s="563" t="str">
        <f>IF(競技者データ入力シート!D25="","",C19&amp;D19)</f>
        <v/>
      </c>
      <c r="F19" s="563" t="str">
        <f>IF(競技者データ入力シート!D25="","",競技者データ入力シート!$S$2)</f>
        <v/>
      </c>
      <c r="I19" s="563" t="str">
        <f>ASC(IF(競技者データ入力シート!D25="","",競技者データ入力シート!C25))</f>
        <v/>
      </c>
      <c r="J19" s="563" t="str">
        <f>IF(競技者データ入力シート!D25="","",TRIM(競技者データ入力シート!D25)&amp;" "&amp;(TRIM(競技者データ入力シート!E25)))</f>
        <v/>
      </c>
      <c r="K19" s="563" t="str">
        <f>ASC(IF(競技者データ入力シート!F25="","",TRIM(競技者データ入力シート!F25)&amp;" "&amp;(TRIM(競技者データ入力シート!G25))))</f>
        <v/>
      </c>
      <c r="L19" s="563" t="str">
        <f t="shared" si="0"/>
        <v/>
      </c>
      <c r="M19" s="563" t="str">
        <f>ASC(IF(競技者データ入力シート!H25="","",競技者データ入力シート!H25))</f>
        <v/>
      </c>
      <c r="N19" s="563" t="str">
        <f>ASC(IF(競技者データ入力シート!P25="","",競技者データ入力シート!P25))</f>
        <v/>
      </c>
      <c r="O19" s="563" t="str">
        <f>IF(競技者データ入力シート!J25="","",競技者データ入力シート!J25)</f>
        <v/>
      </c>
      <c r="P19" s="563" t="str">
        <f>ASC(IF(競技者データ入力シート!K25="","",競技者データ入力シート!K25))</f>
        <v/>
      </c>
      <c r="Q19" s="563" t="str">
        <f>ASC(IF(競技者データ入力シート!L25="","",競技者データ入力シート!L25))</f>
        <v/>
      </c>
      <c r="R19" s="563" t="str">
        <f>ASC(IF(競技者データ入力シート!M25="","",競技者データ入力シート!M25))</f>
        <v/>
      </c>
      <c r="S19" s="563" t="str">
        <f>IF(競技者データ入力シート!O25="","",競技者データ入力シート!O25)</f>
        <v/>
      </c>
      <c r="T19" s="563" t="str">
        <f>ASC(IF(競技者データ入力シート!N25="","",競技者データ入力シート!N25))</f>
        <v/>
      </c>
      <c r="U19" s="564" t="str">
        <f>IF($O19="","",IF($O19="男",IFERROR(VLOOKUP(競技者データ入力シート!Q25,データ!$B$2:$C$101,2,FALSE),""),IF($O19="女",IFERROR(VLOOKUP(競技者データ入力シート!Q25,データ!$F$2:$G$101,2,FALSE),""))))</f>
        <v/>
      </c>
      <c r="V19" s="563" t="str">
        <f>ASC(IF(競技者データ入力シート!Q25="","",競技者データ入力シート!R25))</f>
        <v/>
      </c>
      <c r="Y19" s="564" t="str">
        <f>IF($O19="","",IF($O19="男",IFERROR(VLOOKUP(競技者データ入力シート!V25,データ!$B$2:$C$101,2,FALSE),""),IF($O19="女",IFERROR(VLOOKUP(競技者データ入力シート!V25,データ!$F$2:$G$101,2,FALSE),""))))</f>
        <v/>
      </c>
      <c r="Z19" s="563" t="str">
        <f>ASC(IF(競技者データ入力シート!W25="","",競技者データ入力シート!W25))</f>
        <v/>
      </c>
      <c r="AC19" s="564" t="str">
        <f>IF($O19="","",IF($O19="男",IFERROR(VLOOKUP(競技者データ入力シート!AA25,データ!$B$2:$C$101,2,FALSE),""),IF($O19="女",IFERROR(VLOOKUP(競技者データ入力シート!AA25,データ!$F$2:$G$101,2,FALSE),""))))</f>
        <v/>
      </c>
      <c r="AD19" s="563" t="str">
        <f>ASC(IF(競技者データ入力シート!AB25="","",競技者データ入力シート!AB25))</f>
        <v/>
      </c>
      <c r="AG19" s="564"/>
      <c r="AO19" s="564" t="str">
        <f>IF(競技者データ入力シート!$I25="一般","A",(IF(競技者データ入力シート!$I25="大学","A",(IF(競技者データ入力シート!$I25="高校","B",(IF(競技者データ入力シート!$I25="中学","B","")))))))</f>
        <v/>
      </c>
      <c r="AP19" s="564" t="str">
        <f>IF(競技者データ入力シート!Y25="","",競技者データ入力シート!Y25)</f>
        <v/>
      </c>
      <c r="AQ19" s="583" t="str">
        <f>IF(競技者データ入力シート!$Y25="","",(IFERROR(VLOOKUP(($Y19&amp;$AP19),$DA$2:$DB$65,2,FALSE),"")))</f>
        <v/>
      </c>
      <c r="AR19" s="583" t="str">
        <f>IF(競技者データ入力シート!$Y25="","",$B19)</f>
        <v/>
      </c>
      <c r="AS19" s="583" t="str">
        <f>IF(競技者データ入力シート!$Y25="","",$C19&amp;$AP19)</f>
        <v/>
      </c>
      <c r="AT19" s="583"/>
      <c r="AU19" s="583" t="str">
        <f>IF(競技者データ入力シート!$Y25="","",$C19&amp;$AP19)</f>
        <v/>
      </c>
      <c r="AV19" s="583" t="str">
        <f>IF(競技者データ入力シート!$Y25="","",$C19&amp;$AP19)</f>
        <v/>
      </c>
      <c r="AW19" s="564" t="str">
        <f>IF(競技者データ入力シート!$Y25="","",(COUNTIF($AQ$2:AQ19,AQ19)))</f>
        <v/>
      </c>
      <c r="AX19" s="564" t="str">
        <f>IF(競技者データ入力シート!$Y25="","",$E19)</f>
        <v/>
      </c>
      <c r="AY19" s="583" t="str">
        <f>IF(競技者データ入力シート!$Y25="","",$J19)</f>
        <v/>
      </c>
      <c r="AZ19" s="564" t="str">
        <f>IF(競技者データ入力シート!$Y25="","",$Y19)</f>
        <v/>
      </c>
      <c r="BA19" s="564" t="str">
        <f>IF(競技者データ入力シート!$Y25="","",$Z19)</f>
        <v/>
      </c>
      <c r="BB19" s="563" t="str">
        <f>IF(競技者データ入力シート!AD25="","",競技者データ入力シート!AD25)</f>
        <v/>
      </c>
      <c r="BC19" s="583" t="str">
        <f>IF(競技者データ入力シート!$AD25="","",(IFERROR(VLOOKUP(($AC19&amp;$BB19),$DA$2:$DB$65,2,FALSE),"")))</f>
        <v/>
      </c>
      <c r="BD19" s="583" t="str">
        <f>IF(競技者データ入力シート!$AD25="","",$B19)</f>
        <v/>
      </c>
      <c r="BE19" s="583" t="str">
        <f>IF(競技者データ入力シート!$AD25="","",$C19&amp;$BB19)</f>
        <v/>
      </c>
      <c r="BF19" s="583"/>
      <c r="BG19" s="583" t="str">
        <f>IF(競技者データ入力シート!$AD25="","",$C19&amp;$BB19)</f>
        <v/>
      </c>
      <c r="BH19" s="583" t="str">
        <f>IF(競技者データ入力シート!$AD25="","",$C19&amp;$BB19)</f>
        <v/>
      </c>
      <c r="BI19" s="583" t="str">
        <f>IF(競技者データ入力シート!$AD25="","",(COUNTIF($BC$2:BC19,BC19)))</f>
        <v/>
      </c>
      <c r="BJ19" s="583" t="str">
        <f>IF(競技者データ入力シート!$AD25="","",E19)</f>
        <v/>
      </c>
      <c r="BK19" s="583" t="str">
        <f>IF(競技者データ入力シート!$AD25="","",J19)</f>
        <v/>
      </c>
      <c r="BL19" s="564" t="str">
        <f>IF(競技者データ入力シート!$AD25="","",AC19)</f>
        <v/>
      </c>
      <c r="BM19" s="583" t="str">
        <f>IF(競技者データ入力シート!$AD25="","",AD19)</f>
        <v/>
      </c>
      <c r="CX19" s="563">
        <f>CX18</f>
        <v>7</v>
      </c>
      <c r="CY19" s="563" t="str">
        <f>CY18</f>
        <v>中学男子4X100mR</v>
      </c>
      <c r="CZ19" s="552" t="s">
        <v>403</v>
      </c>
      <c r="DA19" s="552" t="str">
        <f t="shared" si="1"/>
        <v>7B</v>
      </c>
      <c r="DB19" s="563" t="str">
        <f>IF(DB18="","",DB18+1)</f>
        <v/>
      </c>
      <c r="DE19" s="563" t="str">
        <f t="shared" si="2"/>
        <v/>
      </c>
      <c r="DF19" s="563" t="str">
        <f t="shared" si="3"/>
        <v/>
      </c>
      <c r="DG19" s="564" t="str">
        <f t="shared" si="4"/>
        <v/>
      </c>
      <c r="DH19" s="564" t="str">
        <f>IF(DG19="","",COUNTIF($DG$2:DG19,DG19))</f>
        <v/>
      </c>
      <c r="DI19" s="564" t="str">
        <f t="shared" si="5"/>
        <v/>
      </c>
      <c r="DJ19" s="564" t="str">
        <f>IF(DI19="","",COUNTIF($DI$2:DI19,DI19))</f>
        <v/>
      </c>
      <c r="DL19" s="563" t="str">
        <f t="shared" si="6"/>
        <v/>
      </c>
      <c r="DM19" s="563" t="str">
        <f>IF(DL19="","",CONCATENATE(競技者データ入力シート!D25,競技者データ入力シート!E25))</f>
        <v/>
      </c>
      <c r="DN19" s="563" t="str">
        <f t="shared" si="7"/>
        <v/>
      </c>
      <c r="DO19" s="563" t="str">
        <f>IF(DN19="","",CONCATENATE(競技者データ入力シート!D25,競技者データ入力シート!E25))</f>
        <v/>
      </c>
    </row>
    <row r="20" spans="2:119" x14ac:dyDescent="0.25">
      <c r="B20" s="563" t="str">
        <f>IF(競技者データ入力シート!$S$2="","",競技者データ入力シート!$S$2)</f>
        <v/>
      </c>
      <c r="C20" s="563" t="str">
        <f>IF(競技者データ入力シート!$D26="","",競技者データ入力シート!$S$3)</f>
        <v/>
      </c>
      <c r="D20" s="563" t="str">
        <f>IF(競技者データ入力シート!D26="","",競技者データ入力シート!B26)</f>
        <v/>
      </c>
      <c r="E20" s="563" t="str">
        <f>IF(競技者データ入力シート!D26="","",C20&amp;D20)</f>
        <v/>
      </c>
      <c r="F20" s="563" t="str">
        <f>IF(競技者データ入力シート!D26="","",競技者データ入力シート!$S$2)</f>
        <v/>
      </c>
      <c r="I20" s="563" t="str">
        <f>ASC(IF(競技者データ入力シート!D26="","",競技者データ入力シート!C26))</f>
        <v/>
      </c>
      <c r="J20" s="563" t="str">
        <f>IF(競技者データ入力シート!D26="","",TRIM(競技者データ入力シート!D26)&amp;" "&amp;(TRIM(競技者データ入力シート!E26)))</f>
        <v/>
      </c>
      <c r="K20" s="563" t="str">
        <f>ASC(IF(競技者データ入力シート!F26="","",TRIM(競技者データ入力シート!F26)&amp;" "&amp;(TRIM(競技者データ入力シート!G26))))</f>
        <v/>
      </c>
      <c r="L20" s="563" t="str">
        <f t="shared" si="0"/>
        <v/>
      </c>
      <c r="M20" s="563" t="str">
        <f>ASC(IF(競技者データ入力シート!H26="","",競技者データ入力シート!H26))</f>
        <v/>
      </c>
      <c r="N20" s="563" t="str">
        <f>ASC(IF(競技者データ入力シート!P26="","",競技者データ入力シート!P26))</f>
        <v/>
      </c>
      <c r="O20" s="563" t="str">
        <f>IF(競技者データ入力シート!J26="","",競技者データ入力シート!J26)</f>
        <v/>
      </c>
      <c r="P20" s="563" t="str">
        <f>ASC(IF(競技者データ入力シート!K26="","",競技者データ入力シート!K26))</f>
        <v/>
      </c>
      <c r="Q20" s="563" t="str">
        <f>ASC(IF(競技者データ入力シート!L26="","",競技者データ入力シート!L26))</f>
        <v/>
      </c>
      <c r="R20" s="563" t="str">
        <f>ASC(IF(競技者データ入力シート!M26="","",競技者データ入力シート!M26))</f>
        <v/>
      </c>
      <c r="S20" s="563" t="str">
        <f>IF(競技者データ入力シート!O26="","",競技者データ入力シート!O26)</f>
        <v/>
      </c>
      <c r="T20" s="563" t="str">
        <f>ASC(IF(競技者データ入力シート!N26="","",競技者データ入力シート!N26))</f>
        <v/>
      </c>
      <c r="U20" s="564" t="str">
        <f>IF($O20="","",IF($O20="男",IFERROR(VLOOKUP(競技者データ入力シート!Q26,データ!$B$2:$C$101,2,FALSE),""),IF($O20="女",IFERROR(VLOOKUP(競技者データ入力シート!Q26,データ!$F$2:$G$101,2,FALSE),""))))</f>
        <v/>
      </c>
      <c r="V20" s="563" t="str">
        <f>ASC(IF(競技者データ入力シート!Q26="","",競技者データ入力シート!R26))</f>
        <v/>
      </c>
      <c r="Y20" s="564" t="str">
        <f>IF($O20="","",IF($O20="男",IFERROR(VLOOKUP(競技者データ入力シート!V26,データ!$B$2:$C$101,2,FALSE),""),IF($O20="女",IFERROR(VLOOKUP(競技者データ入力シート!V26,データ!$F$2:$G$101,2,FALSE),""))))</f>
        <v/>
      </c>
      <c r="Z20" s="563" t="str">
        <f>ASC(IF(競技者データ入力シート!W26="","",競技者データ入力シート!W26))</f>
        <v/>
      </c>
      <c r="AC20" s="564" t="str">
        <f>IF($O20="","",IF($O20="男",IFERROR(VLOOKUP(競技者データ入力シート!AA26,データ!$B$2:$C$101,2,FALSE),""),IF($O20="女",IFERROR(VLOOKUP(競技者データ入力シート!AA26,データ!$F$2:$G$101,2,FALSE),""))))</f>
        <v/>
      </c>
      <c r="AD20" s="563" t="str">
        <f>ASC(IF(競技者データ入力シート!AB26="","",競技者データ入力シート!AB26))</f>
        <v/>
      </c>
      <c r="AG20" s="564"/>
      <c r="AO20" s="564" t="str">
        <f>IF(競技者データ入力シート!$I26="一般","A",(IF(競技者データ入力シート!$I26="大学","A",(IF(競技者データ入力シート!$I26="高校","B",(IF(競技者データ入力シート!$I26="中学","B","")))))))</f>
        <v/>
      </c>
      <c r="AP20" s="564" t="str">
        <f>IF(競技者データ入力シート!Y26="","",競技者データ入力シート!Y26)</f>
        <v/>
      </c>
      <c r="AQ20" s="583" t="str">
        <f>IF(競技者データ入力シート!$Y26="","",(IFERROR(VLOOKUP(($Y20&amp;$AP20),$DA$2:$DB$65,2,FALSE),"")))</f>
        <v/>
      </c>
      <c r="AR20" s="583" t="str">
        <f>IF(競技者データ入力シート!$Y26="","",$B20)</f>
        <v/>
      </c>
      <c r="AS20" s="583" t="str">
        <f>IF(競技者データ入力シート!$Y26="","",$C20&amp;$AP20)</f>
        <v/>
      </c>
      <c r="AT20" s="583"/>
      <c r="AU20" s="583" t="str">
        <f>IF(競技者データ入力シート!$Y26="","",$C20&amp;$AP20)</f>
        <v/>
      </c>
      <c r="AV20" s="583" t="str">
        <f>IF(競技者データ入力シート!$Y26="","",$C20&amp;$AP20)</f>
        <v/>
      </c>
      <c r="AW20" s="564" t="str">
        <f>IF(競技者データ入力シート!$Y26="","",(COUNTIF($AQ$2:AQ20,AQ20)))</f>
        <v/>
      </c>
      <c r="AX20" s="564" t="str">
        <f>IF(競技者データ入力シート!$Y26="","",$E20)</f>
        <v/>
      </c>
      <c r="AY20" s="583" t="str">
        <f>IF(競技者データ入力シート!$Y26="","",$J20)</f>
        <v/>
      </c>
      <c r="AZ20" s="564" t="str">
        <f>IF(競技者データ入力シート!$Y26="","",$Y20)</f>
        <v/>
      </c>
      <c r="BA20" s="564" t="str">
        <f>IF(競技者データ入力シート!$Y26="","",$Z20)</f>
        <v/>
      </c>
      <c r="BB20" s="563" t="str">
        <f>IF(競技者データ入力シート!AD26="","",競技者データ入力シート!AD26)</f>
        <v/>
      </c>
      <c r="BC20" s="583" t="str">
        <f>IF(競技者データ入力シート!$AD26="","",(IFERROR(VLOOKUP(($AC20&amp;$BB20),$DA$2:$DB$65,2,FALSE),"")))</f>
        <v/>
      </c>
      <c r="BD20" s="583" t="str">
        <f>IF(競技者データ入力シート!$AD26="","",$B20)</f>
        <v/>
      </c>
      <c r="BE20" s="583" t="str">
        <f>IF(競技者データ入力シート!$AD26="","",$C20&amp;$BB20)</f>
        <v/>
      </c>
      <c r="BF20" s="583"/>
      <c r="BG20" s="583" t="str">
        <f>IF(競技者データ入力シート!$AD26="","",$C20&amp;$BB20)</f>
        <v/>
      </c>
      <c r="BH20" s="583" t="str">
        <f>IF(競技者データ入力シート!$AD26="","",$C20&amp;$BB20)</f>
        <v/>
      </c>
      <c r="BI20" s="583" t="str">
        <f>IF(競技者データ入力シート!$AD26="","",(COUNTIF($BC$2:BC20,BC20)))</f>
        <v/>
      </c>
      <c r="BJ20" s="583" t="str">
        <f>IF(競技者データ入力シート!$AD26="","",E20)</f>
        <v/>
      </c>
      <c r="BK20" s="583" t="str">
        <f>IF(競技者データ入力シート!$AD26="","",J20)</f>
        <v/>
      </c>
      <c r="BL20" s="564" t="str">
        <f>IF(競技者データ入力シート!$AD26="","",AC20)</f>
        <v/>
      </c>
      <c r="BM20" s="583" t="str">
        <f>IF(競技者データ入力シート!$AD26="","",AD20)</f>
        <v/>
      </c>
      <c r="CX20" s="563">
        <f t="shared" ref="CX20:CX25" si="14">CX19</f>
        <v>7</v>
      </c>
      <c r="CY20" s="563" t="str">
        <f t="shared" ref="CY20:CY25" si="15">CY19</f>
        <v>中学男子4X100mR</v>
      </c>
      <c r="CZ20" s="552" t="s">
        <v>405</v>
      </c>
      <c r="DA20" s="552" t="str">
        <f t="shared" si="1"/>
        <v>7C</v>
      </c>
      <c r="DB20" s="563" t="str">
        <f t="shared" ref="DB20:DB25" si="16">IF(DB19="","",DB19+1)</f>
        <v/>
      </c>
      <c r="DE20" s="563" t="str">
        <f t="shared" si="2"/>
        <v/>
      </c>
      <c r="DF20" s="563" t="str">
        <f t="shared" si="3"/>
        <v/>
      </c>
      <c r="DG20" s="564" t="str">
        <f t="shared" si="4"/>
        <v/>
      </c>
      <c r="DH20" s="564" t="str">
        <f>IF(DG20="","",COUNTIF($DG$2:DG20,DG20))</f>
        <v/>
      </c>
      <c r="DI20" s="564" t="str">
        <f t="shared" si="5"/>
        <v/>
      </c>
      <c r="DJ20" s="564" t="str">
        <f>IF(DI20="","",COUNTIF($DI$2:DI20,DI20))</f>
        <v/>
      </c>
      <c r="DL20" s="563" t="str">
        <f t="shared" si="6"/>
        <v/>
      </c>
      <c r="DM20" s="563" t="str">
        <f>IF(DL20="","",CONCATENATE(競技者データ入力シート!D26,競技者データ入力シート!E26))</f>
        <v/>
      </c>
      <c r="DN20" s="563" t="str">
        <f t="shared" si="7"/>
        <v/>
      </c>
      <c r="DO20" s="563" t="str">
        <f>IF(DN20="","",CONCATENATE(競技者データ入力シート!D26,競技者データ入力シート!E26))</f>
        <v/>
      </c>
    </row>
    <row r="21" spans="2:119" x14ac:dyDescent="0.25">
      <c r="B21" s="563" t="str">
        <f>IF(競技者データ入力シート!$S$2="","",競技者データ入力シート!$S$2)</f>
        <v/>
      </c>
      <c r="C21" s="563" t="str">
        <f>IF(競技者データ入力シート!$D27="","",競技者データ入力シート!$S$3)</f>
        <v/>
      </c>
      <c r="D21" s="563" t="str">
        <f>IF(競技者データ入力シート!D27="","",競技者データ入力シート!B27)</f>
        <v/>
      </c>
      <c r="E21" s="563" t="str">
        <f>IF(競技者データ入力シート!D27="","",C21&amp;D21)</f>
        <v/>
      </c>
      <c r="F21" s="563" t="str">
        <f>IF(競技者データ入力シート!D27="","",競技者データ入力シート!$S$2)</f>
        <v/>
      </c>
      <c r="I21" s="563" t="str">
        <f>ASC(IF(競技者データ入力シート!D27="","",競技者データ入力シート!C27))</f>
        <v/>
      </c>
      <c r="J21" s="563" t="str">
        <f>IF(競技者データ入力シート!D27="","",TRIM(競技者データ入力シート!D27)&amp;" "&amp;(TRIM(競技者データ入力シート!E27)))</f>
        <v/>
      </c>
      <c r="K21" s="563" t="str">
        <f>ASC(IF(競技者データ入力シート!F27="","",TRIM(競技者データ入力シート!F27)&amp;" "&amp;(TRIM(競技者データ入力シート!G27))))</f>
        <v/>
      </c>
      <c r="L21" s="563" t="str">
        <f t="shared" si="0"/>
        <v/>
      </c>
      <c r="M21" s="563" t="str">
        <f>ASC(IF(競技者データ入力シート!H27="","",競技者データ入力シート!H27))</f>
        <v/>
      </c>
      <c r="N21" s="563" t="str">
        <f>ASC(IF(競技者データ入力シート!P27="","",競技者データ入力シート!P27))</f>
        <v/>
      </c>
      <c r="O21" s="563" t="str">
        <f>IF(競技者データ入力シート!J27="","",競技者データ入力シート!J27)</f>
        <v/>
      </c>
      <c r="P21" s="563" t="str">
        <f>ASC(IF(競技者データ入力シート!K27="","",競技者データ入力シート!K27))</f>
        <v/>
      </c>
      <c r="Q21" s="563" t="str">
        <f>ASC(IF(競技者データ入力シート!L27="","",競技者データ入力シート!L27))</f>
        <v/>
      </c>
      <c r="R21" s="563" t="str">
        <f>ASC(IF(競技者データ入力シート!M27="","",競技者データ入力シート!M27))</f>
        <v/>
      </c>
      <c r="S21" s="563" t="str">
        <f>IF(競技者データ入力シート!O27="","",競技者データ入力シート!O27)</f>
        <v/>
      </c>
      <c r="T21" s="563" t="str">
        <f>ASC(IF(競技者データ入力シート!N27="","",競技者データ入力シート!N27))</f>
        <v/>
      </c>
      <c r="U21" s="564" t="str">
        <f>IF($O21="","",IF($O21="男",IFERROR(VLOOKUP(競技者データ入力シート!Q27,データ!$B$2:$C$101,2,FALSE),""),IF($O21="女",IFERROR(VLOOKUP(競技者データ入力シート!Q27,データ!$F$2:$G$101,2,FALSE),""))))</f>
        <v/>
      </c>
      <c r="V21" s="563" t="str">
        <f>ASC(IF(競技者データ入力シート!Q27="","",競技者データ入力シート!R27))</f>
        <v/>
      </c>
      <c r="Y21" s="564" t="str">
        <f>IF($O21="","",IF($O21="男",IFERROR(VLOOKUP(競技者データ入力シート!V27,データ!$B$2:$C$101,2,FALSE),""),IF($O21="女",IFERROR(VLOOKUP(競技者データ入力シート!V27,データ!$F$2:$G$101,2,FALSE),""))))</f>
        <v/>
      </c>
      <c r="Z21" s="563" t="str">
        <f>ASC(IF(競技者データ入力シート!W27="","",競技者データ入力シート!W27))</f>
        <v/>
      </c>
      <c r="AC21" s="564" t="str">
        <f>IF($O21="","",IF($O21="男",IFERROR(VLOOKUP(競技者データ入力シート!AA27,データ!$B$2:$C$101,2,FALSE),""),IF($O21="女",IFERROR(VLOOKUP(競技者データ入力シート!AA27,データ!$F$2:$G$101,2,FALSE),""))))</f>
        <v/>
      </c>
      <c r="AD21" s="563" t="str">
        <f>ASC(IF(競技者データ入力シート!AB27="","",競技者データ入力シート!AB27))</f>
        <v/>
      </c>
      <c r="AG21" s="564"/>
      <c r="AO21" s="564" t="str">
        <f>IF(競技者データ入力シート!$I27="一般","A",(IF(競技者データ入力シート!$I27="大学","A",(IF(競技者データ入力シート!$I27="高校","B",(IF(競技者データ入力シート!$I27="中学","B","")))))))</f>
        <v/>
      </c>
      <c r="AP21" s="564" t="str">
        <f>IF(競技者データ入力シート!Y27="","",競技者データ入力シート!Y27)</f>
        <v/>
      </c>
      <c r="AQ21" s="583" t="str">
        <f>IF(競技者データ入力シート!$Y27="","",(IFERROR(VLOOKUP(($Y21&amp;$AP21),$DA$2:$DB$65,2,FALSE),"")))</f>
        <v/>
      </c>
      <c r="AR21" s="583" t="str">
        <f>IF(競技者データ入力シート!$Y27="","",$B21)</f>
        <v/>
      </c>
      <c r="AS21" s="583" t="str">
        <f>IF(競技者データ入力シート!$Y27="","",$C21&amp;$AP21)</f>
        <v/>
      </c>
      <c r="AT21" s="583"/>
      <c r="AU21" s="583" t="str">
        <f>IF(競技者データ入力シート!$Y27="","",$C21&amp;$AP21)</f>
        <v/>
      </c>
      <c r="AV21" s="583" t="str">
        <f>IF(競技者データ入力シート!$Y27="","",$C21&amp;$AP21)</f>
        <v/>
      </c>
      <c r="AW21" s="564" t="str">
        <f>IF(競技者データ入力シート!$Y27="","",(COUNTIF($AQ$2:AQ21,AQ21)))</f>
        <v/>
      </c>
      <c r="AX21" s="564" t="str">
        <f>IF(競技者データ入力シート!$Y27="","",$E21)</f>
        <v/>
      </c>
      <c r="AY21" s="583" t="str">
        <f>IF(競技者データ入力シート!$Y27="","",$J21)</f>
        <v/>
      </c>
      <c r="AZ21" s="564" t="str">
        <f>IF(競技者データ入力シート!$Y27="","",$Y21)</f>
        <v/>
      </c>
      <c r="BA21" s="564" t="str">
        <f>IF(競技者データ入力シート!$Y27="","",$Z21)</f>
        <v/>
      </c>
      <c r="BB21" s="563" t="str">
        <f>IF(競技者データ入力シート!AD27="","",競技者データ入力シート!AD27)</f>
        <v/>
      </c>
      <c r="BC21" s="583" t="str">
        <f>IF(競技者データ入力シート!$AD27="","",(IFERROR(VLOOKUP(($AC21&amp;$BB21),$DA$2:$DB$65,2,FALSE),"")))</f>
        <v/>
      </c>
      <c r="BD21" s="583" t="str">
        <f>IF(競技者データ入力シート!$AD27="","",$B21)</f>
        <v/>
      </c>
      <c r="BE21" s="583" t="str">
        <f>IF(競技者データ入力シート!$AD27="","",$C21&amp;$BB21)</f>
        <v/>
      </c>
      <c r="BF21" s="583"/>
      <c r="BG21" s="583" t="str">
        <f>IF(競技者データ入力シート!$AD27="","",$C21&amp;$BB21)</f>
        <v/>
      </c>
      <c r="BH21" s="583" t="str">
        <f>IF(競技者データ入力シート!$AD27="","",$C21&amp;$BB21)</f>
        <v/>
      </c>
      <c r="BI21" s="583" t="str">
        <f>IF(競技者データ入力シート!$AD27="","",(COUNTIF($BC$2:BC21,BC21)))</f>
        <v/>
      </c>
      <c r="BJ21" s="583" t="str">
        <f>IF(競技者データ入力シート!$AD27="","",E21)</f>
        <v/>
      </c>
      <c r="BK21" s="583" t="str">
        <f>IF(競技者データ入力シート!$AD27="","",J21)</f>
        <v/>
      </c>
      <c r="BL21" s="564" t="str">
        <f>IF(競技者データ入力シート!$AD27="","",AC21)</f>
        <v/>
      </c>
      <c r="BM21" s="583" t="str">
        <f>IF(競技者データ入力シート!$AD27="","",AD21)</f>
        <v/>
      </c>
      <c r="CX21" s="563">
        <f t="shared" si="14"/>
        <v>7</v>
      </c>
      <c r="CY21" s="563" t="str">
        <f t="shared" si="15"/>
        <v>中学男子4X100mR</v>
      </c>
      <c r="CZ21" s="552" t="s">
        <v>407</v>
      </c>
      <c r="DA21" s="552" t="str">
        <f t="shared" si="1"/>
        <v>7D</v>
      </c>
      <c r="DB21" s="563" t="str">
        <f t="shared" si="16"/>
        <v/>
      </c>
      <c r="DE21" s="563" t="str">
        <f t="shared" si="2"/>
        <v/>
      </c>
      <c r="DF21" s="563" t="str">
        <f t="shared" si="3"/>
        <v/>
      </c>
      <c r="DG21" s="564" t="str">
        <f t="shared" si="4"/>
        <v/>
      </c>
      <c r="DH21" s="564" t="str">
        <f>IF(DG21="","",COUNTIF($DG$2:DG21,DG21))</f>
        <v/>
      </c>
      <c r="DI21" s="564" t="str">
        <f t="shared" si="5"/>
        <v/>
      </c>
      <c r="DJ21" s="564" t="str">
        <f>IF(DI21="","",COUNTIF($DI$2:DI21,DI21))</f>
        <v/>
      </c>
      <c r="DL21" s="563" t="str">
        <f t="shared" si="6"/>
        <v/>
      </c>
      <c r="DM21" s="563" t="str">
        <f>IF(DL21="","",CONCATENATE(競技者データ入力シート!D27,競技者データ入力シート!E27))</f>
        <v/>
      </c>
      <c r="DN21" s="563" t="str">
        <f t="shared" si="7"/>
        <v/>
      </c>
      <c r="DO21" s="563" t="str">
        <f>IF(DN21="","",CONCATENATE(競技者データ入力シート!D27,競技者データ入力シート!E27))</f>
        <v/>
      </c>
    </row>
    <row r="22" spans="2:119" x14ac:dyDescent="0.25">
      <c r="B22" s="563" t="str">
        <f>IF(競技者データ入力シート!$S$2="","",競技者データ入力シート!$S$2)</f>
        <v/>
      </c>
      <c r="C22" s="563" t="str">
        <f>IF(競技者データ入力シート!$D28="","",競技者データ入力シート!$S$3)</f>
        <v/>
      </c>
      <c r="D22" s="563" t="str">
        <f>IF(競技者データ入力シート!D28="","",競技者データ入力シート!B28)</f>
        <v/>
      </c>
      <c r="E22" s="563" t="str">
        <f>IF(競技者データ入力シート!D28="","",C22&amp;D22)</f>
        <v/>
      </c>
      <c r="F22" s="563" t="str">
        <f>IF(競技者データ入力シート!D28="","",競技者データ入力シート!$S$2)</f>
        <v/>
      </c>
      <c r="I22" s="563" t="str">
        <f>ASC(IF(競技者データ入力シート!D28="","",競技者データ入力シート!C28))</f>
        <v/>
      </c>
      <c r="J22" s="563" t="str">
        <f>IF(競技者データ入力シート!D28="","",TRIM(競技者データ入力シート!D28)&amp;" "&amp;(TRIM(競技者データ入力シート!E28)))</f>
        <v/>
      </c>
      <c r="K22" s="563" t="str">
        <f>ASC(IF(競技者データ入力シート!F28="","",TRIM(競技者データ入力シート!F28)&amp;" "&amp;(TRIM(競技者データ入力シート!G28))))</f>
        <v/>
      </c>
      <c r="L22" s="563" t="str">
        <f t="shared" si="0"/>
        <v/>
      </c>
      <c r="M22" s="563" t="str">
        <f>ASC(IF(競技者データ入力シート!H28="","",競技者データ入力シート!H28))</f>
        <v/>
      </c>
      <c r="N22" s="563" t="str">
        <f>ASC(IF(競技者データ入力シート!P28="","",競技者データ入力シート!P28))</f>
        <v/>
      </c>
      <c r="O22" s="563" t="str">
        <f>IF(競技者データ入力シート!J28="","",競技者データ入力シート!J28)</f>
        <v/>
      </c>
      <c r="P22" s="563" t="str">
        <f>ASC(IF(競技者データ入力シート!K28="","",競技者データ入力シート!K28))</f>
        <v/>
      </c>
      <c r="Q22" s="563" t="str">
        <f>ASC(IF(競技者データ入力シート!L28="","",競技者データ入力シート!L28))</f>
        <v/>
      </c>
      <c r="R22" s="563" t="str">
        <f>ASC(IF(競技者データ入力シート!M28="","",競技者データ入力シート!M28))</f>
        <v/>
      </c>
      <c r="S22" s="563" t="str">
        <f>IF(競技者データ入力シート!O28="","",競技者データ入力シート!O28)</f>
        <v/>
      </c>
      <c r="T22" s="563" t="str">
        <f>ASC(IF(競技者データ入力シート!N28="","",競技者データ入力シート!N28))</f>
        <v/>
      </c>
      <c r="U22" s="564" t="str">
        <f>IF($O22="","",IF($O22="男",IFERROR(VLOOKUP(競技者データ入力シート!Q28,データ!$B$2:$C$101,2,FALSE),""),IF($O22="女",IFERROR(VLOOKUP(競技者データ入力シート!Q28,データ!$F$2:$G$101,2,FALSE),""))))</f>
        <v/>
      </c>
      <c r="V22" s="563" t="str">
        <f>ASC(IF(競技者データ入力シート!Q28="","",競技者データ入力シート!R28))</f>
        <v/>
      </c>
      <c r="Y22" s="564" t="str">
        <f>IF($O22="","",IF($O22="男",IFERROR(VLOOKUP(競技者データ入力シート!V28,データ!$B$2:$C$101,2,FALSE),""),IF($O22="女",IFERROR(VLOOKUP(競技者データ入力シート!V28,データ!$F$2:$G$101,2,FALSE),""))))</f>
        <v/>
      </c>
      <c r="Z22" s="563" t="str">
        <f>ASC(IF(競技者データ入力シート!W28="","",競技者データ入力シート!W28))</f>
        <v/>
      </c>
      <c r="AC22" s="564" t="str">
        <f>IF($O22="","",IF($O22="男",IFERROR(VLOOKUP(競技者データ入力シート!AA28,データ!$B$2:$C$101,2,FALSE),""),IF($O22="女",IFERROR(VLOOKUP(競技者データ入力シート!AA28,データ!$F$2:$G$101,2,FALSE),""))))</f>
        <v/>
      </c>
      <c r="AD22" s="563" t="str">
        <f>ASC(IF(競技者データ入力シート!AB28="","",競技者データ入力シート!AB28))</f>
        <v/>
      </c>
      <c r="AG22" s="564"/>
      <c r="AO22" s="564" t="str">
        <f>IF(競技者データ入力シート!$I28="一般","A",(IF(競技者データ入力シート!$I28="大学","A",(IF(競技者データ入力シート!$I28="高校","B",(IF(競技者データ入力シート!$I28="中学","B","")))))))</f>
        <v/>
      </c>
      <c r="AP22" s="564" t="str">
        <f>IF(競技者データ入力シート!Y28="","",競技者データ入力シート!Y28)</f>
        <v/>
      </c>
      <c r="AQ22" s="583" t="str">
        <f>IF(競技者データ入力シート!$Y28="","",(IFERROR(VLOOKUP(($Y22&amp;$AP22),$DA$2:$DB$65,2,FALSE),"")))</f>
        <v/>
      </c>
      <c r="AR22" s="583" t="str">
        <f>IF(競技者データ入力シート!$Y28="","",$B22)</f>
        <v/>
      </c>
      <c r="AS22" s="583" t="str">
        <f>IF(競技者データ入力シート!$Y28="","",$C22&amp;$AP22)</f>
        <v/>
      </c>
      <c r="AT22" s="583"/>
      <c r="AU22" s="583" t="str">
        <f>IF(競技者データ入力シート!$Y28="","",$C22&amp;$AP22)</f>
        <v/>
      </c>
      <c r="AV22" s="583" t="str">
        <f>IF(競技者データ入力シート!$Y28="","",$C22&amp;$AP22)</f>
        <v/>
      </c>
      <c r="AW22" s="564" t="str">
        <f>IF(競技者データ入力シート!$Y28="","",(COUNTIF($AQ$2:AQ22,AQ22)))</f>
        <v/>
      </c>
      <c r="AX22" s="564" t="str">
        <f>IF(競技者データ入力シート!$Y28="","",$E22)</f>
        <v/>
      </c>
      <c r="AY22" s="583" t="str">
        <f>IF(競技者データ入力シート!$Y28="","",$J22)</f>
        <v/>
      </c>
      <c r="AZ22" s="564" t="str">
        <f>IF(競技者データ入力シート!$Y28="","",$Y22)</f>
        <v/>
      </c>
      <c r="BA22" s="564" t="str">
        <f>IF(競技者データ入力シート!$Y28="","",$Z22)</f>
        <v/>
      </c>
      <c r="BB22" s="563" t="str">
        <f>IF(競技者データ入力シート!AD28="","",競技者データ入力シート!AD28)</f>
        <v/>
      </c>
      <c r="BC22" s="583" t="str">
        <f>IF(競技者データ入力シート!$AD28="","",(IFERROR(VLOOKUP(($AC22&amp;$BB22),$DA$2:$DB$65,2,FALSE),"")))</f>
        <v/>
      </c>
      <c r="BD22" s="583" t="str">
        <f>IF(競技者データ入力シート!$AD28="","",$B22)</f>
        <v/>
      </c>
      <c r="BE22" s="583" t="str">
        <f>IF(競技者データ入力シート!$AD28="","",$C22&amp;$BB22)</f>
        <v/>
      </c>
      <c r="BF22" s="583"/>
      <c r="BG22" s="583" t="str">
        <f>IF(競技者データ入力シート!$AD28="","",$C22&amp;$BB22)</f>
        <v/>
      </c>
      <c r="BH22" s="583" t="str">
        <f>IF(競技者データ入力シート!$AD28="","",$C22&amp;$BB22)</f>
        <v/>
      </c>
      <c r="BI22" s="583" t="str">
        <f>IF(競技者データ入力シート!$AD28="","",(COUNTIF($BC$2:BC22,BC22)))</f>
        <v/>
      </c>
      <c r="BJ22" s="583" t="str">
        <f>IF(競技者データ入力シート!$AD28="","",E22)</f>
        <v/>
      </c>
      <c r="BK22" s="583" t="str">
        <f>IF(競技者データ入力シート!$AD28="","",J22)</f>
        <v/>
      </c>
      <c r="BL22" s="564" t="str">
        <f>IF(競技者データ入力シート!$AD28="","",AC22)</f>
        <v/>
      </c>
      <c r="BM22" s="583" t="str">
        <f>IF(競技者データ入力シート!$AD28="","",AD22)</f>
        <v/>
      </c>
      <c r="CX22" s="563">
        <f t="shared" si="14"/>
        <v>7</v>
      </c>
      <c r="CY22" s="563" t="str">
        <f t="shared" si="15"/>
        <v>中学男子4X100mR</v>
      </c>
      <c r="CZ22" s="552" t="s">
        <v>409</v>
      </c>
      <c r="DA22" s="552" t="str">
        <f t="shared" si="1"/>
        <v>7E</v>
      </c>
      <c r="DB22" s="563" t="str">
        <f t="shared" si="16"/>
        <v/>
      </c>
      <c r="DE22" s="563" t="str">
        <f t="shared" si="2"/>
        <v/>
      </c>
      <c r="DF22" s="563" t="str">
        <f t="shared" si="3"/>
        <v/>
      </c>
      <c r="DG22" s="564" t="str">
        <f t="shared" si="4"/>
        <v/>
      </c>
      <c r="DH22" s="564" t="str">
        <f>IF(DG22="","",COUNTIF($DG$2:DG22,DG22))</f>
        <v/>
      </c>
      <c r="DI22" s="564" t="str">
        <f t="shared" si="5"/>
        <v/>
      </c>
      <c r="DJ22" s="564" t="str">
        <f>IF(DI22="","",COUNTIF($DI$2:DI22,DI22))</f>
        <v/>
      </c>
      <c r="DL22" s="563" t="str">
        <f t="shared" si="6"/>
        <v/>
      </c>
      <c r="DM22" s="563" t="str">
        <f>IF(DL22="","",CONCATENATE(競技者データ入力シート!D28,競技者データ入力シート!E28))</f>
        <v/>
      </c>
      <c r="DN22" s="563" t="str">
        <f t="shared" si="7"/>
        <v/>
      </c>
      <c r="DO22" s="563" t="str">
        <f>IF(DN22="","",CONCATENATE(競技者データ入力シート!D28,競技者データ入力シート!E28))</f>
        <v/>
      </c>
    </row>
    <row r="23" spans="2:119" x14ac:dyDescent="0.25">
      <c r="B23" s="563" t="str">
        <f>IF(競技者データ入力シート!$S$2="","",競技者データ入力シート!$S$2)</f>
        <v/>
      </c>
      <c r="C23" s="563" t="str">
        <f>IF(競技者データ入力シート!$D29="","",競技者データ入力シート!$S$3)</f>
        <v/>
      </c>
      <c r="D23" s="563" t="str">
        <f>IF(競技者データ入力シート!D29="","",競技者データ入力シート!B29)</f>
        <v/>
      </c>
      <c r="E23" s="563" t="str">
        <f>IF(競技者データ入力シート!D29="","",C23&amp;D23)</f>
        <v/>
      </c>
      <c r="F23" s="563" t="str">
        <f>IF(競技者データ入力シート!D29="","",競技者データ入力シート!$S$2)</f>
        <v/>
      </c>
      <c r="I23" s="563" t="str">
        <f>ASC(IF(競技者データ入力シート!D29="","",競技者データ入力シート!C29))</f>
        <v/>
      </c>
      <c r="J23" s="563" t="str">
        <f>IF(競技者データ入力シート!D29="","",TRIM(競技者データ入力シート!D29)&amp;" "&amp;(TRIM(競技者データ入力シート!E29)))</f>
        <v/>
      </c>
      <c r="K23" s="563" t="str">
        <f>ASC(IF(競技者データ入力シート!F29="","",TRIM(競技者データ入力シート!F29)&amp;" "&amp;(TRIM(競技者データ入力シート!G29))))</f>
        <v/>
      </c>
      <c r="L23" s="563" t="str">
        <f t="shared" si="0"/>
        <v/>
      </c>
      <c r="M23" s="563" t="str">
        <f>ASC(IF(競技者データ入力シート!H29="","",競技者データ入力シート!H29))</f>
        <v/>
      </c>
      <c r="N23" s="563" t="str">
        <f>ASC(IF(競技者データ入力シート!P29="","",競技者データ入力シート!P29))</f>
        <v/>
      </c>
      <c r="O23" s="563" t="str">
        <f>IF(競技者データ入力シート!J29="","",競技者データ入力シート!J29)</f>
        <v/>
      </c>
      <c r="P23" s="563" t="str">
        <f>ASC(IF(競技者データ入力シート!K29="","",競技者データ入力シート!K29))</f>
        <v/>
      </c>
      <c r="Q23" s="563" t="str">
        <f>ASC(IF(競技者データ入力シート!L29="","",競技者データ入力シート!L29))</f>
        <v/>
      </c>
      <c r="R23" s="563" t="str">
        <f>ASC(IF(競技者データ入力シート!M29="","",競技者データ入力シート!M29))</f>
        <v/>
      </c>
      <c r="S23" s="563" t="str">
        <f>IF(競技者データ入力シート!O29="","",競技者データ入力シート!O29)</f>
        <v/>
      </c>
      <c r="T23" s="563" t="str">
        <f>ASC(IF(競技者データ入力シート!N29="","",競技者データ入力シート!N29))</f>
        <v/>
      </c>
      <c r="U23" s="564" t="str">
        <f>IF($O23="","",IF($O23="男",IFERROR(VLOOKUP(競技者データ入力シート!Q29,データ!$B$2:$C$101,2,FALSE),""),IF($O23="女",IFERROR(VLOOKUP(競技者データ入力シート!Q29,データ!$F$2:$G$101,2,FALSE),""))))</f>
        <v/>
      </c>
      <c r="V23" s="563" t="str">
        <f>ASC(IF(競技者データ入力シート!Q29="","",競技者データ入力シート!R29))</f>
        <v/>
      </c>
      <c r="Y23" s="564" t="str">
        <f>IF($O23="","",IF($O23="男",IFERROR(VLOOKUP(競技者データ入力シート!V29,データ!$B$2:$C$101,2,FALSE),""),IF($O23="女",IFERROR(VLOOKUP(競技者データ入力シート!V29,データ!$F$2:$G$101,2,FALSE),""))))</f>
        <v/>
      </c>
      <c r="Z23" s="563" t="str">
        <f>ASC(IF(競技者データ入力シート!W29="","",競技者データ入力シート!W29))</f>
        <v/>
      </c>
      <c r="AC23" s="564" t="str">
        <f>IF($O23="","",IF($O23="男",IFERROR(VLOOKUP(競技者データ入力シート!AA29,データ!$B$2:$C$101,2,FALSE),""),IF($O23="女",IFERROR(VLOOKUP(競技者データ入力シート!AA29,データ!$F$2:$G$101,2,FALSE),""))))</f>
        <v/>
      </c>
      <c r="AD23" s="563" t="str">
        <f>ASC(IF(競技者データ入力シート!AB29="","",競技者データ入力シート!AB29))</f>
        <v/>
      </c>
      <c r="AG23" s="564"/>
      <c r="AO23" s="564" t="str">
        <f>IF(競技者データ入力シート!$I29="一般","A",(IF(競技者データ入力シート!$I29="大学","A",(IF(競技者データ入力シート!$I29="高校","B",(IF(競技者データ入力シート!$I29="中学","B","")))))))</f>
        <v/>
      </c>
      <c r="AP23" s="564" t="str">
        <f>IF(競技者データ入力シート!Y29="","",競技者データ入力シート!Y29)</f>
        <v/>
      </c>
      <c r="AQ23" s="583" t="str">
        <f>IF(競技者データ入力シート!$Y29="","",(IFERROR(VLOOKUP(($Y23&amp;$AP23),$DA$2:$DB$65,2,FALSE),"")))</f>
        <v/>
      </c>
      <c r="AR23" s="583" t="str">
        <f>IF(競技者データ入力シート!$Y29="","",$B23)</f>
        <v/>
      </c>
      <c r="AS23" s="583" t="str">
        <f>IF(競技者データ入力シート!$Y29="","",$C23&amp;$AP23)</f>
        <v/>
      </c>
      <c r="AT23" s="583"/>
      <c r="AU23" s="583" t="str">
        <f>IF(競技者データ入力シート!$Y29="","",$C23&amp;$AP23)</f>
        <v/>
      </c>
      <c r="AV23" s="583" t="str">
        <f>IF(競技者データ入力シート!$Y29="","",$C23&amp;$AP23)</f>
        <v/>
      </c>
      <c r="AW23" s="564" t="str">
        <f>IF(競技者データ入力シート!$Y29="","",(COUNTIF($AQ$2:AQ23,AQ23)))</f>
        <v/>
      </c>
      <c r="AX23" s="564" t="str">
        <f>IF(競技者データ入力シート!$Y29="","",$E23)</f>
        <v/>
      </c>
      <c r="AY23" s="583" t="str">
        <f>IF(競技者データ入力シート!$Y29="","",$J23)</f>
        <v/>
      </c>
      <c r="AZ23" s="564" t="str">
        <f>IF(競技者データ入力シート!$Y29="","",$Y23)</f>
        <v/>
      </c>
      <c r="BA23" s="564" t="str">
        <f>IF(競技者データ入力シート!$Y29="","",$Z23)</f>
        <v/>
      </c>
      <c r="BB23" s="563" t="str">
        <f>IF(競技者データ入力シート!AD29="","",競技者データ入力シート!AD29)</f>
        <v/>
      </c>
      <c r="BC23" s="583" t="str">
        <f>IF(競技者データ入力シート!$AD29="","",(IFERROR(VLOOKUP(($AC23&amp;$BB23),$DA$2:$DB$65,2,FALSE),"")))</f>
        <v/>
      </c>
      <c r="BD23" s="583" t="str">
        <f>IF(競技者データ入力シート!$AD29="","",$B23)</f>
        <v/>
      </c>
      <c r="BE23" s="583" t="str">
        <f>IF(競技者データ入力シート!$AD29="","",$C23&amp;$BB23)</f>
        <v/>
      </c>
      <c r="BF23" s="583"/>
      <c r="BG23" s="583" t="str">
        <f>IF(競技者データ入力シート!$AD29="","",$C23&amp;$BB23)</f>
        <v/>
      </c>
      <c r="BH23" s="583" t="str">
        <f>IF(競技者データ入力シート!$AD29="","",$C23&amp;$BB23)</f>
        <v/>
      </c>
      <c r="BI23" s="583" t="str">
        <f>IF(競技者データ入力シート!$AD29="","",(COUNTIF($BC$2:BC23,BC23)))</f>
        <v/>
      </c>
      <c r="BJ23" s="583" t="str">
        <f>IF(競技者データ入力シート!$AD29="","",E23)</f>
        <v/>
      </c>
      <c r="BK23" s="583" t="str">
        <f>IF(競技者データ入力シート!$AD29="","",J23)</f>
        <v/>
      </c>
      <c r="BL23" s="564" t="str">
        <f>IF(競技者データ入力シート!$AD29="","",AC23)</f>
        <v/>
      </c>
      <c r="BM23" s="583" t="str">
        <f>IF(競技者データ入力シート!$AD29="","",AD23)</f>
        <v/>
      </c>
      <c r="CX23" s="563">
        <f t="shared" si="14"/>
        <v>7</v>
      </c>
      <c r="CY23" s="563" t="str">
        <f t="shared" si="15"/>
        <v>中学男子4X100mR</v>
      </c>
      <c r="CZ23" s="552" t="s">
        <v>450</v>
      </c>
      <c r="DA23" s="552" t="str">
        <f t="shared" si="1"/>
        <v>7F</v>
      </c>
      <c r="DB23" s="563" t="str">
        <f t="shared" si="16"/>
        <v/>
      </c>
      <c r="DE23" s="563" t="str">
        <f t="shared" si="2"/>
        <v/>
      </c>
      <c r="DF23" s="563" t="str">
        <f t="shared" si="3"/>
        <v/>
      </c>
      <c r="DG23" s="564" t="str">
        <f t="shared" si="4"/>
        <v/>
      </c>
      <c r="DH23" s="564" t="str">
        <f>IF(DG23="","",COUNTIF($DG$2:DG23,DG23))</f>
        <v/>
      </c>
      <c r="DI23" s="564" t="str">
        <f t="shared" si="5"/>
        <v/>
      </c>
      <c r="DJ23" s="564" t="str">
        <f>IF(DI23="","",COUNTIF($DI$2:DI23,DI23))</f>
        <v/>
      </c>
      <c r="DL23" s="563" t="str">
        <f t="shared" si="6"/>
        <v/>
      </c>
      <c r="DM23" s="563" t="str">
        <f>IF(DL23="","",CONCATENATE(競技者データ入力シート!D29,競技者データ入力シート!E29))</f>
        <v/>
      </c>
      <c r="DN23" s="563" t="str">
        <f t="shared" si="7"/>
        <v/>
      </c>
      <c r="DO23" s="563" t="str">
        <f>IF(DN23="","",CONCATENATE(競技者データ入力シート!D29,競技者データ入力シート!E29))</f>
        <v/>
      </c>
    </row>
    <row r="24" spans="2:119" x14ac:dyDescent="0.25">
      <c r="B24" s="563" t="str">
        <f>IF(競技者データ入力シート!$S$2="","",競技者データ入力シート!$S$2)</f>
        <v/>
      </c>
      <c r="C24" s="563" t="str">
        <f>IF(競技者データ入力シート!$D30="","",競技者データ入力シート!$S$3)</f>
        <v/>
      </c>
      <c r="D24" s="563" t="str">
        <f>IF(競技者データ入力シート!D30="","",競技者データ入力シート!B30)</f>
        <v/>
      </c>
      <c r="E24" s="563" t="str">
        <f>IF(競技者データ入力シート!D30="","",C24&amp;D24)</f>
        <v/>
      </c>
      <c r="F24" s="563" t="str">
        <f>IF(競技者データ入力シート!D30="","",競技者データ入力シート!$S$2)</f>
        <v/>
      </c>
      <c r="I24" s="563" t="str">
        <f>ASC(IF(競技者データ入力シート!D30="","",競技者データ入力シート!C30))</f>
        <v/>
      </c>
      <c r="J24" s="563" t="str">
        <f>IF(競技者データ入力シート!D30="","",TRIM(競技者データ入力シート!D30)&amp;" "&amp;(TRIM(競技者データ入力シート!E30)))</f>
        <v/>
      </c>
      <c r="K24" s="563" t="str">
        <f>ASC(IF(競技者データ入力シート!F30="","",TRIM(競技者データ入力シート!F30)&amp;" "&amp;(TRIM(競技者データ入力シート!G30))))</f>
        <v/>
      </c>
      <c r="L24" s="563" t="str">
        <f t="shared" si="0"/>
        <v/>
      </c>
      <c r="M24" s="563" t="str">
        <f>ASC(IF(競技者データ入力シート!H30="","",競技者データ入力シート!H30))</f>
        <v/>
      </c>
      <c r="N24" s="563" t="str">
        <f>ASC(IF(競技者データ入力シート!P30="","",競技者データ入力シート!P30))</f>
        <v/>
      </c>
      <c r="O24" s="563" t="str">
        <f>IF(競技者データ入力シート!J30="","",競技者データ入力シート!J30)</f>
        <v/>
      </c>
      <c r="P24" s="563" t="str">
        <f>ASC(IF(競技者データ入力シート!K30="","",競技者データ入力シート!K30))</f>
        <v/>
      </c>
      <c r="Q24" s="563" t="str">
        <f>ASC(IF(競技者データ入力シート!L30="","",競技者データ入力シート!L30))</f>
        <v/>
      </c>
      <c r="R24" s="563" t="str">
        <f>ASC(IF(競技者データ入力シート!M30="","",競技者データ入力シート!M30))</f>
        <v/>
      </c>
      <c r="S24" s="563" t="str">
        <f>IF(競技者データ入力シート!O30="","",競技者データ入力シート!O30)</f>
        <v/>
      </c>
      <c r="T24" s="563" t="str">
        <f>ASC(IF(競技者データ入力シート!N30="","",競技者データ入力シート!N30))</f>
        <v/>
      </c>
      <c r="U24" s="564" t="str">
        <f>IF($O24="","",IF($O24="男",IFERROR(VLOOKUP(競技者データ入力シート!Q30,データ!$B$2:$C$101,2,FALSE),""),IF($O24="女",IFERROR(VLOOKUP(競技者データ入力シート!Q30,データ!$F$2:$G$101,2,FALSE),""))))</f>
        <v/>
      </c>
      <c r="V24" s="563" t="str">
        <f>ASC(IF(競技者データ入力シート!Q30="","",競技者データ入力シート!R30))</f>
        <v/>
      </c>
      <c r="Y24" s="564" t="str">
        <f>IF($O24="","",IF($O24="男",IFERROR(VLOOKUP(競技者データ入力シート!V30,データ!$B$2:$C$101,2,FALSE),""),IF($O24="女",IFERROR(VLOOKUP(競技者データ入力シート!V30,データ!$F$2:$G$101,2,FALSE),""))))</f>
        <v/>
      </c>
      <c r="Z24" s="563" t="str">
        <f>ASC(IF(競技者データ入力シート!W30="","",競技者データ入力シート!W30))</f>
        <v/>
      </c>
      <c r="AC24" s="564" t="str">
        <f>IF($O24="","",IF($O24="男",IFERROR(VLOOKUP(競技者データ入力シート!AA30,データ!$B$2:$C$101,2,FALSE),""),IF($O24="女",IFERROR(VLOOKUP(競技者データ入力シート!AA30,データ!$F$2:$G$101,2,FALSE),""))))</f>
        <v/>
      </c>
      <c r="AD24" s="563" t="str">
        <f>ASC(IF(競技者データ入力シート!AB30="","",競技者データ入力シート!AB30))</f>
        <v/>
      </c>
      <c r="AG24" s="564"/>
      <c r="AO24" s="564" t="str">
        <f>IF(競技者データ入力シート!$I30="一般","A",(IF(競技者データ入力シート!$I30="大学","A",(IF(競技者データ入力シート!$I30="高校","B",(IF(競技者データ入力シート!$I30="中学","B","")))))))</f>
        <v/>
      </c>
      <c r="AP24" s="564" t="str">
        <f>IF(競技者データ入力シート!Y30="","",競技者データ入力シート!Y30)</f>
        <v/>
      </c>
      <c r="AQ24" s="583" t="str">
        <f>IF(競技者データ入力シート!$Y30="","",(IFERROR(VLOOKUP(($Y24&amp;$AP24),$DA$2:$DB$65,2,FALSE),"")))</f>
        <v/>
      </c>
      <c r="AR24" s="583" t="str">
        <f>IF(競技者データ入力シート!$Y30="","",$B24)</f>
        <v/>
      </c>
      <c r="AS24" s="583" t="str">
        <f>IF(競技者データ入力シート!$Y30="","",$C24&amp;$AP24)</f>
        <v/>
      </c>
      <c r="AT24" s="583"/>
      <c r="AU24" s="583" t="str">
        <f>IF(競技者データ入力シート!$Y30="","",$C24&amp;$AP24)</f>
        <v/>
      </c>
      <c r="AV24" s="583" t="str">
        <f>IF(競技者データ入力シート!$Y30="","",$C24&amp;$AP24)</f>
        <v/>
      </c>
      <c r="AW24" s="564" t="str">
        <f>IF(競技者データ入力シート!$Y30="","",(COUNTIF($AQ$2:AQ24,AQ24)))</f>
        <v/>
      </c>
      <c r="AX24" s="564" t="str">
        <f>IF(競技者データ入力シート!$Y30="","",$E24)</f>
        <v/>
      </c>
      <c r="AY24" s="583" t="str">
        <f>IF(競技者データ入力シート!$Y30="","",$J24)</f>
        <v/>
      </c>
      <c r="AZ24" s="564" t="str">
        <f>IF(競技者データ入力シート!$Y30="","",$Y24)</f>
        <v/>
      </c>
      <c r="BA24" s="564" t="str">
        <f>IF(競技者データ入力シート!$Y30="","",$Z24)</f>
        <v/>
      </c>
      <c r="BB24" s="563" t="str">
        <f>IF(競技者データ入力シート!AD30="","",競技者データ入力シート!AD30)</f>
        <v/>
      </c>
      <c r="BC24" s="583" t="str">
        <f>IF(競技者データ入力シート!$AD30="","",(IFERROR(VLOOKUP(($AC24&amp;$BB24),$DA$2:$DB$65,2,FALSE),"")))</f>
        <v/>
      </c>
      <c r="BD24" s="583" t="str">
        <f>IF(競技者データ入力シート!$AD30="","",$B24)</f>
        <v/>
      </c>
      <c r="BE24" s="583" t="str">
        <f>IF(競技者データ入力シート!$AD30="","",$C24&amp;$BB24)</f>
        <v/>
      </c>
      <c r="BF24" s="583"/>
      <c r="BG24" s="583" t="str">
        <f>IF(競技者データ入力シート!$AD30="","",$C24&amp;$BB24)</f>
        <v/>
      </c>
      <c r="BH24" s="583" t="str">
        <f>IF(競技者データ入力シート!$AD30="","",$C24&amp;$BB24)</f>
        <v/>
      </c>
      <c r="BI24" s="583" t="str">
        <f>IF(競技者データ入力シート!$AD30="","",(COUNTIF($BC$2:BC24,BC24)))</f>
        <v/>
      </c>
      <c r="BJ24" s="583" t="str">
        <f>IF(競技者データ入力シート!$AD30="","",E24)</f>
        <v/>
      </c>
      <c r="BK24" s="583" t="str">
        <f>IF(競技者データ入力シート!$AD30="","",J24)</f>
        <v/>
      </c>
      <c r="BL24" s="564" t="str">
        <f>IF(競技者データ入力シート!$AD30="","",AC24)</f>
        <v/>
      </c>
      <c r="BM24" s="583" t="str">
        <f>IF(競技者データ入力シート!$AD30="","",AD24)</f>
        <v/>
      </c>
      <c r="CX24" s="563">
        <f t="shared" si="14"/>
        <v>7</v>
      </c>
      <c r="CY24" s="563" t="str">
        <f t="shared" si="15"/>
        <v>中学男子4X100mR</v>
      </c>
      <c r="CZ24" s="552" t="s">
        <v>451</v>
      </c>
      <c r="DA24" s="552" t="str">
        <f t="shared" si="1"/>
        <v>7G</v>
      </c>
      <c r="DB24" s="563" t="str">
        <f t="shared" si="16"/>
        <v/>
      </c>
      <c r="DE24" s="563" t="str">
        <f t="shared" si="2"/>
        <v/>
      </c>
      <c r="DF24" s="563" t="str">
        <f t="shared" si="3"/>
        <v/>
      </c>
      <c r="DG24" s="564" t="str">
        <f t="shared" si="4"/>
        <v/>
      </c>
      <c r="DH24" s="564" t="str">
        <f>IF(DG24="","",COUNTIF($DG$2:DG24,DG24))</f>
        <v/>
      </c>
      <c r="DI24" s="564" t="str">
        <f t="shared" si="5"/>
        <v/>
      </c>
      <c r="DJ24" s="564" t="str">
        <f>IF(DI24="","",COUNTIF($DI$2:DI24,DI24))</f>
        <v/>
      </c>
      <c r="DL24" s="563" t="str">
        <f t="shared" si="6"/>
        <v/>
      </c>
      <c r="DM24" s="563" t="str">
        <f>IF(DL24="","",CONCATENATE(競技者データ入力シート!D30,競技者データ入力シート!E30))</f>
        <v/>
      </c>
      <c r="DN24" s="563" t="str">
        <f t="shared" si="7"/>
        <v/>
      </c>
      <c r="DO24" s="563" t="str">
        <f>IF(DN24="","",CONCATENATE(競技者データ入力シート!D30,競技者データ入力シート!E30))</f>
        <v/>
      </c>
    </row>
    <row r="25" spans="2:119" x14ac:dyDescent="0.25">
      <c r="B25" s="563" t="str">
        <f>IF(競技者データ入力シート!$S$2="","",競技者データ入力シート!$S$2)</f>
        <v/>
      </c>
      <c r="C25" s="563" t="str">
        <f>IF(競技者データ入力シート!$D31="","",競技者データ入力シート!$S$3)</f>
        <v/>
      </c>
      <c r="D25" s="563" t="str">
        <f>IF(競技者データ入力シート!D31="","",競技者データ入力シート!B31)</f>
        <v/>
      </c>
      <c r="E25" s="563" t="str">
        <f>IF(競技者データ入力シート!D31="","",C25&amp;D25)</f>
        <v/>
      </c>
      <c r="F25" s="563" t="str">
        <f>IF(競技者データ入力シート!D31="","",競技者データ入力シート!$S$2)</f>
        <v/>
      </c>
      <c r="I25" s="563" t="str">
        <f>ASC(IF(競技者データ入力シート!D31="","",競技者データ入力シート!C31))</f>
        <v/>
      </c>
      <c r="J25" s="563" t="str">
        <f>IF(競技者データ入力シート!D31="","",TRIM(競技者データ入力シート!D31)&amp;" "&amp;(TRIM(競技者データ入力シート!E31)))</f>
        <v/>
      </c>
      <c r="K25" s="563" t="str">
        <f>ASC(IF(競技者データ入力シート!F31="","",TRIM(競技者データ入力シート!F31)&amp;" "&amp;(TRIM(競技者データ入力シート!G31))))</f>
        <v/>
      </c>
      <c r="L25" s="563" t="str">
        <f t="shared" si="0"/>
        <v/>
      </c>
      <c r="M25" s="563" t="str">
        <f>ASC(IF(競技者データ入力シート!H31="","",競技者データ入力シート!H31))</f>
        <v/>
      </c>
      <c r="N25" s="563" t="str">
        <f>ASC(IF(競技者データ入力シート!P31="","",競技者データ入力シート!P31))</f>
        <v/>
      </c>
      <c r="O25" s="563" t="str">
        <f>IF(競技者データ入力シート!J31="","",競技者データ入力シート!J31)</f>
        <v/>
      </c>
      <c r="P25" s="563" t="str">
        <f>ASC(IF(競技者データ入力シート!K31="","",競技者データ入力シート!K31))</f>
        <v/>
      </c>
      <c r="Q25" s="563" t="str">
        <f>ASC(IF(競技者データ入力シート!L31="","",競技者データ入力シート!L31))</f>
        <v/>
      </c>
      <c r="R25" s="563" t="str">
        <f>ASC(IF(競技者データ入力シート!M31="","",競技者データ入力シート!M31))</f>
        <v/>
      </c>
      <c r="S25" s="563" t="str">
        <f>IF(競技者データ入力シート!O31="","",競技者データ入力シート!O31)</f>
        <v/>
      </c>
      <c r="T25" s="563" t="str">
        <f>ASC(IF(競技者データ入力シート!N31="","",競技者データ入力シート!N31))</f>
        <v/>
      </c>
      <c r="U25" s="564" t="str">
        <f>IF($O25="","",IF($O25="男",IFERROR(VLOOKUP(競技者データ入力シート!Q31,データ!$B$2:$C$101,2,FALSE),""),IF($O25="女",IFERROR(VLOOKUP(競技者データ入力シート!Q31,データ!$F$2:$G$101,2,FALSE),""))))</f>
        <v/>
      </c>
      <c r="V25" s="563" t="str">
        <f>ASC(IF(競技者データ入力シート!Q31="","",競技者データ入力シート!R31))</f>
        <v/>
      </c>
      <c r="Y25" s="564" t="str">
        <f>IF($O25="","",IF($O25="男",IFERROR(VLOOKUP(競技者データ入力シート!V31,データ!$B$2:$C$101,2,FALSE),""),IF($O25="女",IFERROR(VLOOKUP(競技者データ入力シート!V31,データ!$F$2:$G$101,2,FALSE),""))))</f>
        <v/>
      </c>
      <c r="Z25" s="563" t="str">
        <f>ASC(IF(競技者データ入力シート!W31="","",競技者データ入力シート!W31))</f>
        <v/>
      </c>
      <c r="AC25" s="564" t="str">
        <f>IF($O25="","",IF($O25="男",IFERROR(VLOOKUP(競技者データ入力シート!AA31,データ!$B$2:$C$101,2,FALSE),""),IF($O25="女",IFERROR(VLOOKUP(競技者データ入力シート!AA31,データ!$F$2:$G$101,2,FALSE),""))))</f>
        <v/>
      </c>
      <c r="AD25" s="563" t="str">
        <f>ASC(IF(競技者データ入力シート!AB31="","",競技者データ入力シート!AB31))</f>
        <v/>
      </c>
      <c r="AG25" s="564"/>
      <c r="AO25" s="564" t="str">
        <f>IF(競技者データ入力シート!$I31="一般","A",(IF(競技者データ入力シート!$I31="大学","A",(IF(競技者データ入力シート!$I31="高校","B",(IF(競技者データ入力シート!$I31="中学","B","")))))))</f>
        <v/>
      </c>
      <c r="AP25" s="564" t="str">
        <f>IF(競技者データ入力シート!Y31="","",競技者データ入力シート!Y31)</f>
        <v/>
      </c>
      <c r="AQ25" s="583" t="str">
        <f>IF(競技者データ入力シート!$Y31="","",(IFERROR(VLOOKUP(($Y25&amp;$AP25),$DA$2:$DB$65,2,FALSE),"")))</f>
        <v/>
      </c>
      <c r="AR25" s="583" t="str">
        <f>IF(競技者データ入力シート!$Y31="","",$B25)</f>
        <v/>
      </c>
      <c r="AS25" s="583" t="str">
        <f>IF(競技者データ入力シート!$Y31="","",$C25&amp;$AP25)</f>
        <v/>
      </c>
      <c r="AT25" s="583"/>
      <c r="AU25" s="583" t="str">
        <f>IF(競技者データ入力シート!$Y31="","",$C25&amp;$AP25)</f>
        <v/>
      </c>
      <c r="AV25" s="583" t="str">
        <f>IF(競技者データ入力シート!$Y31="","",$C25&amp;$AP25)</f>
        <v/>
      </c>
      <c r="AW25" s="564" t="str">
        <f>IF(競技者データ入力シート!$Y31="","",(COUNTIF($AQ$2:AQ25,AQ25)))</f>
        <v/>
      </c>
      <c r="AX25" s="564" t="str">
        <f>IF(競技者データ入力シート!$Y31="","",$E25)</f>
        <v/>
      </c>
      <c r="AY25" s="583" t="str">
        <f>IF(競技者データ入力シート!$Y31="","",$J25)</f>
        <v/>
      </c>
      <c r="AZ25" s="564" t="str">
        <f>IF(競技者データ入力シート!$Y31="","",$Y25)</f>
        <v/>
      </c>
      <c r="BA25" s="564" t="str">
        <f>IF(競技者データ入力シート!$Y31="","",$Z25)</f>
        <v/>
      </c>
      <c r="BB25" s="563" t="str">
        <f>IF(競技者データ入力シート!AD31="","",競技者データ入力シート!AD31)</f>
        <v/>
      </c>
      <c r="BC25" s="583" t="str">
        <f>IF(競技者データ入力シート!$AD31="","",(IFERROR(VLOOKUP(($AC25&amp;$BB25),$DA$2:$DB$65,2,FALSE),"")))</f>
        <v/>
      </c>
      <c r="BD25" s="583" t="str">
        <f>IF(競技者データ入力シート!$AD31="","",$B25)</f>
        <v/>
      </c>
      <c r="BE25" s="583" t="str">
        <f>IF(競技者データ入力シート!$AD31="","",$C25&amp;$BB25)</f>
        <v/>
      </c>
      <c r="BF25" s="583"/>
      <c r="BG25" s="583" t="str">
        <f>IF(競技者データ入力シート!$AD31="","",$C25&amp;$BB25)</f>
        <v/>
      </c>
      <c r="BH25" s="583" t="str">
        <f>IF(競技者データ入力シート!$AD31="","",$C25&amp;$BB25)</f>
        <v/>
      </c>
      <c r="BI25" s="583" t="str">
        <f>IF(競技者データ入力シート!$AD31="","",(COUNTIF($BC$2:BC25,BC25)))</f>
        <v/>
      </c>
      <c r="BJ25" s="583" t="str">
        <f>IF(競技者データ入力シート!$AD31="","",E25)</f>
        <v/>
      </c>
      <c r="BK25" s="583" t="str">
        <f>IF(競技者データ入力シート!$AD31="","",J25)</f>
        <v/>
      </c>
      <c r="BL25" s="564" t="str">
        <f>IF(競技者データ入力シート!$AD31="","",AC25)</f>
        <v/>
      </c>
      <c r="BM25" s="583" t="str">
        <f>IF(競技者データ入力シート!$AD31="","",AD25)</f>
        <v/>
      </c>
      <c r="CX25" s="563">
        <f t="shared" si="14"/>
        <v>7</v>
      </c>
      <c r="CY25" s="563" t="str">
        <f t="shared" si="15"/>
        <v>中学男子4X100mR</v>
      </c>
      <c r="CZ25" s="552" t="s">
        <v>452</v>
      </c>
      <c r="DA25" s="552" t="str">
        <f t="shared" si="1"/>
        <v>7H</v>
      </c>
      <c r="DB25" s="563" t="str">
        <f t="shared" si="16"/>
        <v/>
      </c>
      <c r="DE25" s="563" t="str">
        <f t="shared" si="2"/>
        <v/>
      </c>
      <c r="DF25" s="563" t="str">
        <f t="shared" si="3"/>
        <v/>
      </c>
      <c r="DG25" s="564" t="str">
        <f t="shared" si="4"/>
        <v/>
      </c>
      <c r="DH25" s="564" t="str">
        <f>IF(DG25="","",COUNTIF($DG$2:DG25,DG25))</f>
        <v/>
      </c>
      <c r="DI25" s="564" t="str">
        <f t="shared" si="5"/>
        <v/>
      </c>
      <c r="DJ25" s="564" t="str">
        <f>IF(DI25="","",COUNTIF($DI$2:DI25,DI25))</f>
        <v/>
      </c>
      <c r="DL25" s="563" t="str">
        <f t="shared" si="6"/>
        <v/>
      </c>
      <c r="DM25" s="563" t="str">
        <f>IF(DL25="","",CONCATENATE(競技者データ入力シート!D31,競技者データ入力シート!E31))</f>
        <v/>
      </c>
      <c r="DN25" s="563" t="str">
        <f t="shared" si="7"/>
        <v/>
      </c>
      <c r="DO25" s="563" t="str">
        <f>IF(DN25="","",CONCATENATE(競技者データ入力シート!D31,競技者データ入力シート!E31))</f>
        <v/>
      </c>
    </row>
    <row r="26" spans="2:119" x14ac:dyDescent="0.25">
      <c r="B26" s="563" t="str">
        <f>IF(競技者データ入力シート!$S$2="","",競技者データ入力シート!$S$2)</f>
        <v/>
      </c>
      <c r="C26" s="563" t="str">
        <f>IF(競技者データ入力シート!$D32="","",競技者データ入力シート!$S$3)</f>
        <v/>
      </c>
      <c r="D26" s="563" t="str">
        <f>IF(競技者データ入力シート!D32="","",競技者データ入力シート!B32)</f>
        <v/>
      </c>
      <c r="E26" s="563" t="str">
        <f>IF(競技者データ入力シート!D32="","",C26&amp;D26)</f>
        <v/>
      </c>
      <c r="F26" s="563" t="str">
        <f>IF(競技者データ入力シート!D32="","",競技者データ入力シート!$S$2)</f>
        <v/>
      </c>
      <c r="I26" s="563" t="str">
        <f>ASC(IF(競技者データ入力シート!D32="","",競技者データ入力シート!C32))</f>
        <v/>
      </c>
      <c r="J26" s="563" t="str">
        <f>IF(競技者データ入力シート!D32="","",TRIM(競技者データ入力シート!D32)&amp;" "&amp;(TRIM(競技者データ入力シート!E32)))</f>
        <v/>
      </c>
      <c r="K26" s="563" t="str">
        <f>ASC(IF(競技者データ入力シート!F32="","",TRIM(競技者データ入力シート!F32)&amp;" "&amp;(TRIM(競技者データ入力シート!G32))))</f>
        <v/>
      </c>
      <c r="L26" s="563" t="str">
        <f t="shared" si="0"/>
        <v/>
      </c>
      <c r="M26" s="563" t="str">
        <f>ASC(IF(競技者データ入力シート!H32="","",競技者データ入力シート!H32))</f>
        <v/>
      </c>
      <c r="N26" s="563" t="str">
        <f>ASC(IF(競技者データ入力シート!P32="","",競技者データ入力シート!P32))</f>
        <v/>
      </c>
      <c r="O26" s="563" t="str">
        <f>IF(競技者データ入力シート!J32="","",競技者データ入力シート!J32)</f>
        <v/>
      </c>
      <c r="P26" s="563" t="str">
        <f>ASC(IF(競技者データ入力シート!K32="","",競技者データ入力シート!K32))</f>
        <v/>
      </c>
      <c r="Q26" s="563" t="str">
        <f>ASC(IF(競技者データ入力シート!L32="","",競技者データ入力シート!L32))</f>
        <v/>
      </c>
      <c r="R26" s="563" t="str">
        <f>ASC(IF(競技者データ入力シート!M32="","",競技者データ入力シート!M32))</f>
        <v/>
      </c>
      <c r="S26" s="563" t="str">
        <f>IF(競技者データ入力シート!O32="","",競技者データ入力シート!O32)</f>
        <v/>
      </c>
      <c r="T26" s="563" t="str">
        <f>ASC(IF(競技者データ入力シート!N32="","",競技者データ入力シート!N32))</f>
        <v/>
      </c>
      <c r="U26" s="564" t="str">
        <f>IF($O26="","",IF($O26="男",IFERROR(VLOOKUP(競技者データ入力シート!Q32,データ!$B$2:$C$101,2,FALSE),""),IF($O26="女",IFERROR(VLOOKUP(競技者データ入力シート!Q32,データ!$F$2:$G$101,2,FALSE),""))))</f>
        <v/>
      </c>
      <c r="V26" s="563" t="str">
        <f>ASC(IF(競技者データ入力シート!Q32="","",競技者データ入力シート!R32))</f>
        <v/>
      </c>
      <c r="Y26" s="564" t="str">
        <f>IF($O26="","",IF($O26="男",IFERROR(VLOOKUP(競技者データ入力シート!V32,データ!$B$2:$C$101,2,FALSE),""),IF($O26="女",IFERROR(VLOOKUP(競技者データ入力シート!V32,データ!$F$2:$G$101,2,FALSE),""))))</f>
        <v/>
      </c>
      <c r="Z26" s="563" t="str">
        <f>ASC(IF(競技者データ入力シート!W32="","",競技者データ入力シート!W32))</f>
        <v/>
      </c>
      <c r="AC26" s="564" t="str">
        <f>IF($O26="","",IF($O26="男",IFERROR(VLOOKUP(競技者データ入力シート!AA32,データ!$B$2:$C$101,2,FALSE),""),IF($O26="女",IFERROR(VLOOKUP(競技者データ入力シート!AA32,データ!$F$2:$G$101,2,FALSE),""))))</f>
        <v/>
      </c>
      <c r="AD26" s="563" t="str">
        <f>ASC(IF(競技者データ入力シート!AB32="","",競技者データ入力シート!AB32))</f>
        <v/>
      </c>
      <c r="AG26" s="564"/>
      <c r="AO26" s="564" t="str">
        <f>IF(競技者データ入力シート!$I32="一般","A",(IF(競技者データ入力シート!$I32="大学","A",(IF(競技者データ入力シート!$I32="高校","B",(IF(競技者データ入力シート!$I32="中学","B","")))))))</f>
        <v/>
      </c>
      <c r="AP26" s="564" t="str">
        <f>IF(競技者データ入力シート!Y32="","",競技者データ入力シート!Y32)</f>
        <v/>
      </c>
      <c r="AQ26" s="583" t="str">
        <f>IF(競技者データ入力シート!$Y32="","",(IFERROR(VLOOKUP(($Y26&amp;$AP26),$DA$2:$DB$65,2,FALSE),"")))</f>
        <v/>
      </c>
      <c r="AR26" s="583" t="str">
        <f>IF(競技者データ入力シート!$Y32="","",$B26)</f>
        <v/>
      </c>
      <c r="AS26" s="583" t="str">
        <f>IF(競技者データ入力シート!$Y32="","",$C26&amp;$AP26)</f>
        <v/>
      </c>
      <c r="AT26" s="583"/>
      <c r="AU26" s="583" t="str">
        <f>IF(競技者データ入力シート!$Y32="","",$C26&amp;$AP26)</f>
        <v/>
      </c>
      <c r="AV26" s="583" t="str">
        <f>IF(競技者データ入力シート!$Y32="","",$C26&amp;$AP26)</f>
        <v/>
      </c>
      <c r="AW26" s="564" t="str">
        <f>IF(競技者データ入力シート!$Y32="","",(COUNTIF($AQ$2:AQ26,AQ26)))</f>
        <v/>
      </c>
      <c r="AX26" s="564" t="str">
        <f>IF(競技者データ入力シート!$Y32="","",$E26)</f>
        <v/>
      </c>
      <c r="AY26" s="583" t="str">
        <f>IF(競技者データ入力シート!$Y32="","",$J26)</f>
        <v/>
      </c>
      <c r="AZ26" s="564" t="str">
        <f>IF(競技者データ入力シート!$Y32="","",$Y26)</f>
        <v/>
      </c>
      <c r="BA26" s="564" t="str">
        <f>IF(競技者データ入力シート!$Y32="","",$Z26)</f>
        <v/>
      </c>
      <c r="BB26" s="563" t="str">
        <f>IF(競技者データ入力シート!AD32="","",競技者データ入力シート!AD32)</f>
        <v/>
      </c>
      <c r="BC26" s="583" t="str">
        <f>IF(競技者データ入力シート!$AD32="","",(IFERROR(VLOOKUP(($AC26&amp;$BB26),$DA$2:$DB$65,2,FALSE),"")))</f>
        <v/>
      </c>
      <c r="BD26" s="583" t="str">
        <f>IF(競技者データ入力シート!$AD32="","",$B26)</f>
        <v/>
      </c>
      <c r="BE26" s="583" t="str">
        <f>IF(競技者データ入力シート!$AD32="","",$C26&amp;$BB26)</f>
        <v/>
      </c>
      <c r="BF26" s="583"/>
      <c r="BG26" s="583" t="str">
        <f>IF(競技者データ入力シート!$AD32="","",$C26&amp;$BB26)</f>
        <v/>
      </c>
      <c r="BH26" s="583" t="str">
        <f>IF(競技者データ入力シート!$AD32="","",$C26&amp;$BB26)</f>
        <v/>
      </c>
      <c r="BI26" s="583" t="str">
        <f>IF(競技者データ入力シート!$AD32="","",(COUNTIF($BC$2:BC26,BC26)))</f>
        <v/>
      </c>
      <c r="BJ26" s="583" t="str">
        <f>IF(競技者データ入力シート!$AD32="","",E26)</f>
        <v/>
      </c>
      <c r="BK26" s="583" t="str">
        <f>IF(競技者データ入力シート!$AD32="","",J26)</f>
        <v/>
      </c>
      <c r="BL26" s="564" t="str">
        <f>IF(競技者データ入力シート!$AD32="","",AC26)</f>
        <v/>
      </c>
      <c r="BM26" s="583" t="str">
        <f>IF(競技者データ入力シート!$AD32="","",AD26)</f>
        <v/>
      </c>
      <c r="CX26" s="563">
        <v>8</v>
      </c>
      <c r="CY26" s="563" t="s">
        <v>395</v>
      </c>
      <c r="CZ26" s="552" t="s">
        <v>398</v>
      </c>
      <c r="DA26" s="552" t="str">
        <f t="shared" si="1"/>
        <v>8A</v>
      </c>
      <c r="DB26" s="563" t="str">
        <f>IF(競技者データ入力シート!$S$2="","",競技者データ入力シート!$S$2*1000+CX26*10+1)</f>
        <v/>
      </c>
      <c r="DE26" s="563" t="str">
        <f t="shared" si="2"/>
        <v/>
      </c>
      <c r="DF26" s="563" t="str">
        <f t="shared" si="3"/>
        <v/>
      </c>
      <c r="DG26" s="564" t="str">
        <f t="shared" si="4"/>
        <v/>
      </c>
      <c r="DH26" s="564" t="str">
        <f>IF(DG26="","",COUNTIF($DG$2:DG26,DG26))</f>
        <v/>
      </c>
      <c r="DI26" s="564" t="str">
        <f t="shared" si="5"/>
        <v/>
      </c>
      <c r="DJ26" s="564" t="str">
        <f>IF(DI26="","",COUNTIF($DI$2:DI26,DI26))</f>
        <v/>
      </c>
      <c r="DL26" s="563" t="str">
        <f t="shared" si="6"/>
        <v/>
      </c>
      <c r="DM26" s="563" t="str">
        <f>IF(DL26="","",CONCATENATE(競技者データ入力シート!D32,競技者データ入力シート!E32))</f>
        <v/>
      </c>
      <c r="DN26" s="563" t="str">
        <f t="shared" si="7"/>
        <v/>
      </c>
      <c r="DO26" s="563" t="str">
        <f>IF(DN26="","",CONCATENATE(競技者データ入力シート!D32,競技者データ入力シート!E32))</f>
        <v/>
      </c>
    </row>
    <row r="27" spans="2:119" x14ac:dyDescent="0.25">
      <c r="B27" s="563" t="str">
        <f>IF(競技者データ入力シート!$S$2="","",競技者データ入力シート!$S$2)</f>
        <v/>
      </c>
      <c r="C27" s="563" t="str">
        <f>IF(競技者データ入力シート!$D33="","",競技者データ入力シート!$S$3)</f>
        <v/>
      </c>
      <c r="D27" s="563" t="str">
        <f>IF(競技者データ入力シート!D33="","",競技者データ入力シート!B33)</f>
        <v/>
      </c>
      <c r="E27" s="563" t="str">
        <f>IF(競技者データ入力シート!D33="","",C27&amp;D27)</f>
        <v/>
      </c>
      <c r="F27" s="563" t="str">
        <f>IF(競技者データ入力シート!D33="","",競技者データ入力シート!$S$2)</f>
        <v/>
      </c>
      <c r="I27" s="563" t="str">
        <f>ASC(IF(競技者データ入力シート!D33="","",競技者データ入力シート!C33))</f>
        <v/>
      </c>
      <c r="J27" s="563" t="str">
        <f>IF(競技者データ入力シート!D33="","",TRIM(競技者データ入力シート!D33)&amp;" "&amp;(TRIM(競技者データ入力シート!E33)))</f>
        <v/>
      </c>
      <c r="K27" s="563" t="str">
        <f>ASC(IF(競技者データ入力シート!F33="","",TRIM(競技者データ入力シート!F33)&amp;" "&amp;(TRIM(競技者データ入力シート!G33))))</f>
        <v/>
      </c>
      <c r="L27" s="563" t="str">
        <f t="shared" si="0"/>
        <v/>
      </c>
      <c r="M27" s="563" t="str">
        <f>ASC(IF(競技者データ入力シート!H33="","",競技者データ入力シート!H33))</f>
        <v/>
      </c>
      <c r="N27" s="563" t="str">
        <f>ASC(IF(競技者データ入力シート!P33="","",競技者データ入力シート!P33))</f>
        <v/>
      </c>
      <c r="O27" s="563" t="str">
        <f>IF(競技者データ入力シート!J33="","",競技者データ入力シート!J33)</f>
        <v/>
      </c>
      <c r="P27" s="563" t="str">
        <f>ASC(IF(競技者データ入力シート!K33="","",競技者データ入力シート!K33))</f>
        <v/>
      </c>
      <c r="Q27" s="563" t="str">
        <f>ASC(IF(競技者データ入力シート!L33="","",競技者データ入力シート!L33))</f>
        <v/>
      </c>
      <c r="R27" s="563" t="str">
        <f>ASC(IF(競技者データ入力シート!M33="","",競技者データ入力シート!M33))</f>
        <v/>
      </c>
      <c r="S27" s="563" t="str">
        <f>IF(競技者データ入力シート!O33="","",競技者データ入力シート!O33)</f>
        <v/>
      </c>
      <c r="T27" s="563" t="str">
        <f>ASC(IF(競技者データ入力シート!N33="","",競技者データ入力シート!N33))</f>
        <v/>
      </c>
      <c r="U27" s="564" t="str">
        <f>IF($O27="","",IF($O27="男",IFERROR(VLOOKUP(競技者データ入力シート!Q33,データ!$B$2:$C$101,2,FALSE),""),IF($O27="女",IFERROR(VLOOKUP(競技者データ入力シート!Q33,データ!$F$2:$G$101,2,FALSE),""))))</f>
        <v/>
      </c>
      <c r="V27" s="563" t="str">
        <f>ASC(IF(競技者データ入力シート!Q33="","",競技者データ入力シート!R33))</f>
        <v/>
      </c>
      <c r="Y27" s="564" t="str">
        <f>IF($O27="","",IF($O27="男",IFERROR(VLOOKUP(競技者データ入力シート!V33,データ!$B$2:$C$101,2,FALSE),""),IF($O27="女",IFERROR(VLOOKUP(競技者データ入力シート!V33,データ!$F$2:$G$101,2,FALSE),""))))</f>
        <v/>
      </c>
      <c r="Z27" s="563" t="str">
        <f>ASC(IF(競技者データ入力シート!W33="","",競技者データ入力シート!W33))</f>
        <v/>
      </c>
      <c r="AC27" s="564" t="str">
        <f>IF($O27="","",IF($O27="男",IFERROR(VLOOKUP(競技者データ入力シート!AA33,データ!$B$2:$C$101,2,FALSE),""),IF($O27="女",IFERROR(VLOOKUP(競技者データ入力シート!AA33,データ!$F$2:$G$101,2,FALSE),""))))</f>
        <v/>
      </c>
      <c r="AD27" s="563" t="str">
        <f>ASC(IF(競技者データ入力シート!AB33="","",競技者データ入力シート!AB33))</f>
        <v/>
      </c>
      <c r="AG27" s="564"/>
      <c r="AO27" s="564" t="str">
        <f>IF(競技者データ入力シート!$I33="一般","A",(IF(競技者データ入力シート!$I33="大学","A",(IF(競技者データ入力シート!$I33="高校","B",(IF(競技者データ入力シート!$I33="中学","B","")))))))</f>
        <v/>
      </c>
      <c r="AP27" s="564" t="str">
        <f>IF(競技者データ入力シート!Y33="","",競技者データ入力シート!Y33)</f>
        <v/>
      </c>
      <c r="AQ27" s="583" t="str">
        <f>IF(競技者データ入力シート!$Y33="","",(IFERROR(VLOOKUP(($Y27&amp;$AP27),$DA$2:$DB$65,2,FALSE),"")))</f>
        <v/>
      </c>
      <c r="AR27" s="583" t="str">
        <f>IF(競技者データ入力シート!$Y33="","",$B27)</f>
        <v/>
      </c>
      <c r="AS27" s="583" t="str">
        <f>IF(競技者データ入力シート!$Y33="","",$C27&amp;$AP27)</f>
        <v/>
      </c>
      <c r="AT27" s="583"/>
      <c r="AU27" s="583" t="str">
        <f>IF(競技者データ入力シート!$Y33="","",$C27&amp;$AP27)</f>
        <v/>
      </c>
      <c r="AV27" s="583" t="str">
        <f>IF(競技者データ入力シート!$Y33="","",$C27&amp;$AP27)</f>
        <v/>
      </c>
      <c r="AW27" s="564" t="str">
        <f>IF(競技者データ入力シート!$Y33="","",(COUNTIF($AQ$2:AQ27,AQ27)))</f>
        <v/>
      </c>
      <c r="AX27" s="564" t="str">
        <f>IF(競技者データ入力シート!$Y33="","",$E27)</f>
        <v/>
      </c>
      <c r="AY27" s="583" t="str">
        <f>IF(競技者データ入力シート!$Y33="","",$J27)</f>
        <v/>
      </c>
      <c r="AZ27" s="564" t="str">
        <f>IF(競技者データ入力シート!$Y33="","",$Y27)</f>
        <v/>
      </c>
      <c r="BA27" s="564" t="str">
        <f>IF(競技者データ入力シート!$Y33="","",$Z27)</f>
        <v/>
      </c>
      <c r="BB27" s="563" t="str">
        <f>IF(競技者データ入力シート!AD33="","",競技者データ入力シート!AD33)</f>
        <v/>
      </c>
      <c r="BC27" s="583" t="str">
        <f>IF(競技者データ入力シート!$AD33="","",(IFERROR(VLOOKUP(($AC27&amp;$BB27),$DA$2:$DB$65,2,FALSE),"")))</f>
        <v/>
      </c>
      <c r="BD27" s="583" t="str">
        <f>IF(競技者データ入力シート!$AD33="","",$B27)</f>
        <v/>
      </c>
      <c r="BE27" s="583" t="str">
        <f>IF(競技者データ入力シート!$AD33="","",$C27&amp;$BB27)</f>
        <v/>
      </c>
      <c r="BF27" s="583"/>
      <c r="BG27" s="583" t="str">
        <f>IF(競技者データ入力シート!$AD33="","",$C27&amp;$BB27)</f>
        <v/>
      </c>
      <c r="BH27" s="583" t="str">
        <f>IF(競技者データ入力シート!$AD33="","",$C27&amp;$BB27)</f>
        <v/>
      </c>
      <c r="BI27" s="583" t="str">
        <f>IF(競技者データ入力シート!$AD33="","",(COUNTIF($BC$2:BC27,BC27)))</f>
        <v/>
      </c>
      <c r="BJ27" s="583" t="str">
        <f>IF(競技者データ入力シート!$AD33="","",E27)</f>
        <v/>
      </c>
      <c r="BK27" s="583" t="str">
        <f>IF(競技者データ入力シート!$AD33="","",J27)</f>
        <v/>
      </c>
      <c r="BL27" s="564" t="str">
        <f>IF(競技者データ入力シート!$AD33="","",AC27)</f>
        <v/>
      </c>
      <c r="BM27" s="583" t="str">
        <f>IF(競技者データ入力シート!$AD33="","",AD27)</f>
        <v/>
      </c>
      <c r="CX27" s="563">
        <f>CX26</f>
        <v>8</v>
      </c>
      <c r="CY27" s="563" t="str">
        <f>CY26</f>
        <v>中学男子4X400mR</v>
      </c>
      <c r="CZ27" s="552" t="s">
        <v>403</v>
      </c>
      <c r="DA27" s="552" t="str">
        <f t="shared" si="1"/>
        <v>8B</v>
      </c>
      <c r="DB27" s="563" t="str">
        <f>IF(DB26="","",DB26+1)</f>
        <v/>
      </c>
      <c r="DE27" s="563" t="str">
        <f t="shared" si="2"/>
        <v/>
      </c>
      <c r="DF27" s="563" t="str">
        <f t="shared" si="3"/>
        <v/>
      </c>
      <c r="DG27" s="564" t="str">
        <f t="shared" si="4"/>
        <v/>
      </c>
      <c r="DH27" s="564" t="str">
        <f>IF(DG27="","",COUNTIF($DG$2:DG27,DG27))</f>
        <v/>
      </c>
      <c r="DI27" s="564" t="str">
        <f t="shared" si="5"/>
        <v/>
      </c>
      <c r="DJ27" s="564" t="str">
        <f>IF(DI27="","",COUNTIF($DI$2:DI27,DI27))</f>
        <v/>
      </c>
      <c r="DL27" s="563" t="str">
        <f t="shared" si="6"/>
        <v/>
      </c>
      <c r="DM27" s="563" t="str">
        <f>IF(DL27="","",CONCATENATE(競技者データ入力シート!D33,競技者データ入力シート!E33))</f>
        <v/>
      </c>
      <c r="DN27" s="563" t="str">
        <f t="shared" si="7"/>
        <v/>
      </c>
      <c r="DO27" s="563" t="str">
        <f>IF(DN27="","",CONCATENATE(競技者データ入力シート!D33,競技者データ入力シート!E33))</f>
        <v/>
      </c>
    </row>
    <row r="28" spans="2:119" x14ac:dyDescent="0.25">
      <c r="B28" s="563" t="str">
        <f>IF(競技者データ入力シート!$S$2="","",競技者データ入力シート!$S$2)</f>
        <v/>
      </c>
      <c r="C28" s="563" t="str">
        <f>IF(競技者データ入力シート!$D34="","",競技者データ入力シート!$S$3)</f>
        <v/>
      </c>
      <c r="D28" s="563" t="str">
        <f>IF(競技者データ入力シート!D34="","",競技者データ入力シート!B34)</f>
        <v/>
      </c>
      <c r="E28" s="563" t="str">
        <f>IF(競技者データ入力シート!D34="","",C28&amp;D28)</f>
        <v/>
      </c>
      <c r="F28" s="563" t="str">
        <f>IF(競技者データ入力シート!D34="","",競技者データ入力シート!$S$2)</f>
        <v/>
      </c>
      <c r="I28" s="563" t="str">
        <f>ASC(IF(競技者データ入力シート!D34="","",競技者データ入力シート!C34))</f>
        <v/>
      </c>
      <c r="J28" s="563" t="str">
        <f>IF(競技者データ入力シート!D34="","",TRIM(競技者データ入力シート!D34)&amp;" "&amp;(TRIM(競技者データ入力シート!E34)))</f>
        <v/>
      </c>
      <c r="K28" s="563" t="str">
        <f>ASC(IF(競技者データ入力シート!F34="","",TRIM(競技者データ入力シート!F34)&amp;" "&amp;(TRIM(競技者データ入力シート!G34))))</f>
        <v/>
      </c>
      <c r="L28" s="563" t="str">
        <f t="shared" si="0"/>
        <v/>
      </c>
      <c r="M28" s="563" t="str">
        <f>ASC(IF(競技者データ入力シート!H34="","",競技者データ入力シート!H34))</f>
        <v/>
      </c>
      <c r="N28" s="563" t="str">
        <f>ASC(IF(競技者データ入力シート!P34="","",競技者データ入力シート!P34))</f>
        <v/>
      </c>
      <c r="O28" s="563" t="str">
        <f>IF(競技者データ入力シート!J34="","",競技者データ入力シート!J34)</f>
        <v/>
      </c>
      <c r="P28" s="563" t="str">
        <f>ASC(IF(競技者データ入力シート!K34="","",競技者データ入力シート!K34))</f>
        <v/>
      </c>
      <c r="Q28" s="563" t="str">
        <f>ASC(IF(競技者データ入力シート!L34="","",競技者データ入力シート!L34))</f>
        <v/>
      </c>
      <c r="R28" s="563" t="str">
        <f>ASC(IF(競技者データ入力シート!M34="","",競技者データ入力シート!M34))</f>
        <v/>
      </c>
      <c r="S28" s="563" t="str">
        <f>IF(競技者データ入力シート!O34="","",競技者データ入力シート!O34)</f>
        <v/>
      </c>
      <c r="T28" s="563" t="str">
        <f>ASC(IF(競技者データ入力シート!N34="","",競技者データ入力シート!N34))</f>
        <v/>
      </c>
      <c r="U28" s="564" t="str">
        <f>IF($O28="","",IF($O28="男",IFERROR(VLOOKUP(競技者データ入力シート!Q34,データ!$B$2:$C$101,2,FALSE),""),IF($O28="女",IFERROR(VLOOKUP(競技者データ入力シート!Q34,データ!$F$2:$G$101,2,FALSE),""))))</f>
        <v/>
      </c>
      <c r="V28" s="563" t="str">
        <f>ASC(IF(競技者データ入力シート!Q34="","",競技者データ入力シート!R34))</f>
        <v/>
      </c>
      <c r="Y28" s="564" t="str">
        <f>IF($O28="","",IF($O28="男",IFERROR(VLOOKUP(競技者データ入力シート!V34,データ!$B$2:$C$101,2,FALSE),""),IF($O28="女",IFERROR(VLOOKUP(競技者データ入力シート!V34,データ!$F$2:$G$101,2,FALSE),""))))</f>
        <v/>
      </c>
      <c r="Z28" s="563" t="str">
        <f>ASC(IF(競技者データ入力シート!W34="","",競技者データ入力シート!W34))</f>
        <v/>
      </c>
      <c r="AC28" s="564" t="str">
        <f>IF($O28="","",IF($O28="男",IFERROR(VLOOKUP(競技者データ入力シート!AA34,データ!$B$2:$C$101,2,FALSE),""),IF($O28="女",IFERROR(VLOOKUP(競技者データ入力シート!AA34,データ!$F$2:$G$101,2,FALSE),""))))</f>
        <v/>
      </c>
      <c r="AD28" s="563" t="str">
        <f>ASC(IF(競技者データ入力シート!AB34="","",競技者データ入力シート!AB34))</f>
        <v/>
      </c>
      <c r="AG28" s="564"/>
      <c r="AO28" s="564" t="str">
        <f>IF(競技者データ入力シート!$I34="一般","A",(IF(競技者データ入力シート!$I34="大学","A",(IF(競技者データ入力シート!$I34="高校","B",(IF(競技者データ入力シート!$I34="中学","B","")))))))</f>
        <v/>
      </c>
      <c r="AP28" s="564" t="str">
        <f>IF(競技者データ入力シート!Y34="","",競技者データ入力シート!Y34)</f>
        <v/>
      </c>
      <c r="AQ28" s="583" t="str">
        <f>IF(競技者データ入力シート!$Y34="","",(IFERROR(VLOOKUP(($Y28&amp;$AP28),$DA$2:$DB$65,2,FALSE),"")))</f>
        <v/>
      </c>
      <c r="AR28" s="583" t="str">
        <f>IF(競技者データ入力シート!$Y34="","",$B28)</f>
        <v/>
      </c>
      <c r="AS28" s="583" t="str">
        <f>IF(競技者データ入力シート!$Y34="","",$C28&amp;$AP28)</f>
        <v/>
      </c>
      <c r="AT28" s="583"/>
      <c r="AU28" s="583" t="str">
        <f>IF(競技者データ入力シート!$Y34="","",$C28&amp;$AP28)</f>
        <v/>
      </c>
      <c r="AV28" s="583" t="str">
        <f>IF(競技者データ入力シート!$Y34="","",$C28&amp;$AP28)</f>
        <v/>
      </c>
      <c r="AW28" s="564" t="str">
        <f>IF(競技者データ入力シート!$Y34="","",(COUNTIF($AQ$2:AQ28,AQ28)))</f>
        <v/>
      </c>
      <c r="AX28" s="564" t="str">
        <f>IF(競技者データ入力シート!$Y34="","",$E28)</f>
        <v/>
      </c>
      <c r="AY28" s="583" t="str">
        <f>IF(競技者データ入力シート!$Y34="","",$J28)</f>
        <v/>
      </c>
      <c r="AZ28" s="564" t="str">
        <f>IF(競技者データ入力シート!$Y34="","",$Y28)</f>
        <v/>
      </c>
      <c r="BA28" s="564" t="str">
        <f>IF(競技者データ入力シート!$Y34="","",$Z28)</f>
        <v/>
      </c>
      <c r="BB28" s="563" t="str">
        <f>IF(競技者データ入力シート!AD34="","",競技者データ入力シート!AD34)</f>
        <v/>
      </c>
      <c r="BC28" s="583" t="str">
        <f>IF(競技者データ入力シート!$AD34="","",(IFERROR(VLOOKUP(($AC28&amp;$BB28),$DA$2:$DB$65,2,FALSE),"")))</f>
        <v/>
      </c>
      <c r="BD28" s="583" t="str">
        <f>IF(競技者データ入力シート!$AD34="","",$B28)</f>
        <v/>
      </c>
      <c r="BE28" s="583" t="str">
        <f>IF(競技者データ入力シート!$AD34="","",$C28&amp;$BB28)</f>
        <v/>
      </c>
      <c r="BF28" s="583"/>
      <c r="BG28" s="583" t="str">
        <f>IF(競技者データ入力シート!$AD34="","",$C28&amp;$BB28)</f>
        <v/>
      </c>
      <c r="BH28" s="583" t="str">
        <f>IF(競技者データ入力シート!$AD34="","",$C28&amp;$BB28)</f>
        <v/>
      </c>
      <c r="BI28" s="583" t="str">
        <f>IF(競技者データ入力シート!$AD34="","",(COUNTIF($BC$2:BC28,BC28)))</f>
        <v/>
      </c>
      <c r="BJ28" s="583" t="str">
        <f>IF(競技者データ入力シート!$AD34="","",E28)</f>
        <v/>
      </c>
      <c r="BK28" s="583" t="str">
        <f>IF(競技者データ入力シート!$AD34="","",J28)</f>
        <v/>
      </c>
      <c r="BL28" s="564" t="str">
        <f>IF(競技者データ入力シート!$AD34="","",AC28)</f>
        <v/>
      </c>
      <c r="BM28" s="583" t="str">
        <f>IF(競技者データ入力シート!$AD34="","",AD28)</f>
        <v/>
      </c>
      <c r="CX28" s="563">
        <f t="shared" ref="CX28:CX33" si="17">CX27</f>
        <v>8</v>
      </c>
      <c r="CY28" s="563" t="str">
        <f t="shared" ref="CY28:CY33" si="18">CY27</f>
        <v>中学男子4X400mR</v>
      </c>
      <c r="CZ28" s="552" t="s">
        <v>405</v>
      </c>
      <c r="DA28" s="552" t="str">
        <f t="shared" si="1"/>
        <v>8C</v>
      </c>
      <c r="DB28" s="563" t="str">
        <f t="shared" ref="DB28:DB33" si="19">IF(DB27="","",DB27+1)</f>
        <v/>
      </c>
      <c r="DE28" s="563" t="str">
        <f t="shared" si="2"/>
        <v/>
      </c>
      <c r="DF28" s="563" t="str">
        <f t="shared" si="3"/>
        <v/>
      </c>
      <c r="DG28" s="564" t="str">
        <f t="shared" si="4"/>
        <v/>
      </c>
      <c r="DH28" s="564" t="str">
        <f>IF(DG28="","",COUNTIF($DG$2:DG28,DG28))</f>
        <v/>
      </c>
      <c r="DI28" s="564" t="str">
        <f t="shared" si="5"/>
        <v/>
      </c>
      <c r="DJ28" s="564" t="str">
        <f>IF(DI28="","",COUNTIF($DI$2:DI28,DI28))</f>
        <v/>
      </c>
      <c r="DL28" s="563" t="str">
        <f t="shared" si="6"/>
        <v/>
      </c>
      <c r="DM28" s="563" t="str">
        <f>IF(DL28="","",CONCATENATE(競技者データ入力シート!D34,競技者データ入力シート!E34))</f>
        <v/>
      </c>
      <c r="DN28" s="563" t="str">
        <f t="shared" si="7"/>
        <v/>
      </c>
      <c r="DO28" s="563" t="str">
        <f>IF(DN28="","",CONCATENATE(競技者データ入力シート!D34,競技者データ入力シート!E34))</f>
        <v/>
      </c>
    </row>
    <row r="29" spans="2:119" x14ac:dyDescent="0.25">
      <c r="B29" s="563" t="str">
        <f>IF(競技者データ入力シート!$S$2="","",競技者データ入力シート!$S$2)</f>
        <v/>
      </c>
      <c r="C29" s="563" t="str">
        <f>IF(競技者データ入力シート!$D35="","",競技者データ入力シート!$S$3)</f>
        <v/>
      </c>
      <c r="D29" s="563" t="str">
        <f>IF(競技者データ入力シート!D35="","",競技者データ入力シート!B35)</f>
        <v/>
      </c>
      <c r="E29" s="563" t="str">
        <f>IF(競技者データ入力シート!D35="","",C29&amp;D29)</f>
        <v/>
      </c>
      <c r="F29" s="563" t="str">
        <f>IF(競技者データ入力シート!D35="","",競技者データ入力シート!$S$2)</f>
        <v/>
      </c>
      <c r="I29" s="563" t="str">
        <f>ASC(IF(競技者データ入力シート!D35="","",競技者データ入力シート!C35))</f>
        <v/>
      </c>
      <c r="J29" s="563" t="str">
        <f>IF(競技者データ入力シート!D35="","",TRIM(競技者データ入力シート!D35)&amp;" "&amp;(TRIM(競技者データ入力シート!E35)))</f>
        <v/>
      </c>
      <c r="K29" s="563" t="str">
        <f>ASC(IF(競技者データ入力シート!F35="","",TRIM(競技者データ入力シート!F35)&amp;" "&amp;(TRIM(競技者データ入力シート!G35))))</f>
        <v/>
      </c>
      <c r="L29" s="563" t="str">
        <f t="shared" si="0"/>
        <v/>
      </c>
      <c r="M29" s="563" t="str">
        <f>ASC(IF(競技者データ入力シート!H35="","",競技者データ入力シート!H35))</f>
        <v/>
      </c>
      <c r="N29" s="563" t="str">
        <f>ASC(IF(競技者データ入力シート!P35="","",競技者データ入力シート!P35))</f>
        <v/>
      </c>
      <c r="O29" s="563" t="str">
        <f>IF(競技者データ入力シート!J35="","",競技者データ入力シート!J35)</f>
        <v/>
      </c>
      <c r="P29" s="563" t="str">
        <f>ASC(IF(競技者データ入力シート!K35="","",競技者データ入力シート!K35))</f>
        <v/>
      </c>
      <c r="Q29" s="563" t="str">
        <f>ASC(IF(競技者データ入力シート!L35="","",競技者データ入力シート!L35))</f>
        <v/>
      </c>
      <c r="R29" s="563" t="str">
        <f>ASC(IF(競技者データ入力シート!M35="","",競技者データ入力シート!M35))</f>
        <v/>
      </c>
      <c r="S29" s="563" t="str">
        <f>IF(競技者データ入力シート!O35="","",競技者データ入力シート!O35)</f>
        <v/>
      </c>
      <c r="T29" s="563" t="str">
        <f>ASC(IF(競技者データ入力シート!N35="","",競技者データ入力シート!N35))</f>
        <v/>
      </c>
      <c r="U29" s="564" t="str">
        <f>IF($O29="","",IF($O29="男",IFERROR(VLOOKUP(競技者データ入力シート!Q35,データ!$B$2:$C$101,2,FALSE),""),IF($O29="女",IFERROR(VLOOKUP(競技者データ入力シート!Q35,データ!$F$2:$G$101,2,FALSE),""))))</f>
        <v/>
      </c>
      <c r="V29" s="563" t="str">
        <f>ASC(IF(競技者データ入力シート!Q35="","",競技者データ入力シート!R35))</f>
        <v/>
      </c>
      <c r="Y29" s="564" t="str">
        <f>IF($O29="","",IF($O29="男",IFERROR(VLOOKUP(競技者データ入力シート!V35,データ!$B$2:$C$101,2,FALSE),""),IF($O29="女",IFERROR(VLOOKUP(競技者データ入力シート!V35,データ!$F$2:$G$101,2,FALSE),""))))</f>
        <v/>
      </c>
      <c r="Z29" s="563" t="str">
        <f>ASC(IF(競技者データ入力シート!W35="","",競技者データ入力シート!W35))</f>
        <v/>
      </c>
      <c r="AC29" s="564" t="str">
        <f>IF($O29="","",IF($O29="男",IFERROR(VLOOKUP(競技者データ入力シート!AA35,データ!$B$2:$C$101,2,FALSE),""),IF($O29="女",IFERROR(VLOOKUP(競技者データ入力シート!AA35,データ!$F$2:$G$101,2,FALSE),""))))</f>
        <v/>
      </c>
      <c r="AD29" s="563" t="str">
        <f>ASC(IF(競技者データ入力シート!AB35="","",競技者データ入力シート!AB35))</f>
        <v/>
      </c>
      <c r="AG29" s="564"/>
      <c r="AO29" s="564" t="str">
        <f>IF(競技者データ入力シート!$I35="一般","A",(IF(競技者データ入力シート!$I35="大学","A",(IF(競技者データ入力シート!$I35="高校","B",(IF(競技者データ入力シート!$I35="中学","B","")))))))</f>
        <v/>
      </c>
      <c r="AP29" s="564" t="str">
        <f>IF(競技者データ入力シート!Y35="","",競技者データ入力シート!Y35)</f>
        <v/>
      </c>
      <c r="AQ29" s="583" t="str">
        <f>IF(競技者データ入力シート!$Y35="","",(IFERROR(VLOOKUP(($Y29&amp;$AP29),$DA$2:$DB$65,2,FALSE),"")))</f>
        <v/>
      </c>
      <c r="AR29" s="583" t="str">
        <f>IF(競技者データ入力シート!$Y35="","",$B29)</f>
        <v/>
      </c>
      <c r="AS29" s="583" t="str">
        <f>IF(競技者データ入力シート!$Y35="","",$C29&amp;$AP29)</f>
        <v/>
      </c>
      <c r="AT29" s="583"/>
      <c r="AU29" s="583" t="str">
        <f>IF(競技者データ入力シート!$Y35="","",$C29&amp;$AP29)</f>
        <v/>
      </c>
      <c r="AV29" s="583" t="str">
        <f>IF(競技者データ入力シート!$Y35="","",$C29&amp;$AP29)</f>
        <v/>
      </c>
      <c r="AW29" s="564" t="str">
        <f>IF(競技者データ入力シート!$Y35="","",(COUNTIF($AQ$2:AQ29,AQ29)))</f>
        <v/>
      </c>
      <c r="AX29" s="564" t="str">
        <f>IF(競技者データ入力シート!$Y35="","",$E29)</f>
        <v/>
      </c>
      <c r="AY29" s="583" t="str">
        <f>IF(競技者データ入力シート!$Y35="","",$J29)</f>
        <v/>
      </c>
      <c r="AZ29" s="564" t="str">
        <f>IF(競技者データ入力シート!$Y35="","",$Y29)</f>
        <v/>
      </c>
      <c r="BA29" s="564" t="str">
        <f>IF(競技者データ入力シート!$Y35="","",$Z29)</f>
        <v/>
      </c>
      <c r="BB29" s="563" t="str">
        <f>IF(競技者データ入力シート!AD35="","",競技者データ入力シート!AD35)</f>
        <v/>
      </c>
      <c r="BC29" s="583" t="str">
        <f>IF(競技者データ入力シート!$AD35="","",(IFERROR(VLOOKUP(($AC29&amp;$BB29),$DA$2:$DB$65,2,FALSE),"")))</f>
        <v/>
      </c>
      <c r="BD29" s="583" t="str">
        <f>IF(競技者データ入力シート!$AD35="","",$B29)</f>
        <v/>
      </c>
      <c r="BE29" s="583" t="str">
        <f>IF(競技者データ入力シート!$AD35="","",$C29&amp;$BB29)</f>
        <v/>
      </c>
      <c r="BF29" s="583"/>
      <c r="BG29" s="583" t="str">
        <f>IF(競技者データ入力シート!$AD35="","",$C29&amp;$BB29)</f>
        <v/>
      </c>
      <c r="BH29" s="583" t="str">
        <f>IF(競技者データ入力シート!$AD35="","",$C29&amp;$BB29)</f>
        <v/>
      </c>
      <c r="BI29" s="583" t="str">
        <f>IF(競技者データ入力シート!$AD35="","",(COUNTIF($BC$2:BC29,BC29)))</f>
        <v/>
      </c>
      <c r="BJ29" s="583" t="str">
        <f>IF(競技者データ入力シート!$AD35="","",E29)</f>
        <v/>
      </c>
      <c r="BK29" s="583" t="str">
        <f>IF(競技者データ入力シート!$AD35="","",J29)</f>
        <v/>
      </c>
      <c r="BL29" s="564" t="str">
        <f>IF(競技者データ入力シート!$AD35="","",AC29)</f>
        <v/>
      </c>
      <c r="BM29" s="583" t="str">
        <f>IF(競技者データ入力シート!$AD35="","",AD29)</f>
        <v/>
      </c>
      <c r="CX29" s="563">
        <f t="shared" si="17"/>
        <v>8</v>
      </c>
      <c r="CY29" s="563" t="str">
        <f t="shared" si="18"/>
        <v>中学男子4X400mR</v>
      </c>
      <c r="CZ29" s="552" t="s">
        <v>407</v>
      </c>
      <c r="DA29" s="552" t="str">
        <f t="shared" si="1"/>
        <v>8D</v>
      </c>
      <c r="DB29" s="563" t="str">
        <f t="shared" si="19"/>
        <v/>
      </c>
      <c r="DE29" s="563" t="str">
        <f t="shared" si="2"/>
        <v/>
      </c>
      <c r="DF29" s="563" t="str">
        <f t="shared" si="3"/>
        <v/>
      </c>
      <c r="DG29" s="564" t="str">
        <f t="shared" si="4"/>
        <v/>
      </c>
      <c r="DH29" s="564" t="str">
        <f>IF(DG29="","",COUNTIF($DG$2:DG29,DG29))</f>
        <v/>
      </c>
      <c r="DI29" s="564" t="str">
        <f t="shared" si="5"/>
        <v/>
      </c>
      <c r="DJ29" s="564" t="str">
        <f>IF(DI29="","",COUNTIF($DI$2:DI29,DI29))</f>
        <v/>
      </c>
      <c r="DL29" s="563" t="str">
        <f t="shared" si="6"/>
        <v/>
      </c>
      <c r="DM29" s="563" t="str">
        <f>IF(DL29="","",CONCATENATE(競技者データ入力シート!D35,競技者データ入力シート!E35))</f>
        <v/>
      </c>
      <c r="DN29" s="563" t="str">
        <f t="shared" si="7"/>
        <v/>
      </c>
      <c r="DO29" s="563" t="str">
        <f>IF(DN29="","",CONCATENATE(競技者データ入力シート!D35,競技者データ入力シート!E35))</f>
        <v/>
      </c>
    </row>
    <row r="30" spans="2:119" x14ac:dyDescent="0.25">
      <c r="B30" s="563" t="str">
        <f>IF(競技者データ入力シート!$S$2="","",競技者データ入力シート!$S$2)</f>
        <v/>
      </c>
      <c r="C30" s="563" t="str">
        <f>IF(競技者データ入力シート!$D36="","",競技者データ入力シート!$S$3)</f>
        <v/>
      </c>
      <c r="D30" s="563" t="str">
        <f>IF(競技者データ入力シート!D36="","",競技者データ入力シート!B36)</f>
        <v/>
      </c>
      <c r="E30" s="563" t="str">
        <f>IF(競技者データ入力シート!D36="","",C30&amp;D30)</f>
        <v/>
      </c>
      <c r="F30" s="563" t="str">
        <f>IF(競技者データ入力シート!D36="","",競技者データ入力シート!$S$2)</f>
        <v/>
      </c>
      <c r="I30" s="563" t="str">
        <f>ASC(IF(競技者データ入力シート!D36="","",競技者データ入力シート!C36))</f>
        <v/>
      </c>
      <c r="J30" s="563" t="str">
        <f>IF(競技者データ入力シート!D36="","",TRIM(競技者データ入力シート!D36)&amp;" "&amp;(TRIM(競技者データ入力シート!E36)))</f>
        <v/>
      </c>
      <c r="K30" s="563" t="str">
        <f>ASC(IF(競技者データ入力シート!F36="","",TRIM(競技者データ入力シート!F36)&amp;" "&amp;(TRIM(競技者データ入力シート!G36))))</f>
        <v/>
      </c>
      <c r="L30" s="563" t="str">
        <f t="shared" si="0"/>
        <v/>
      </c>
      <c r="M30" s="563" t="str">
        <f>ASC(IF(競技者データ入力シート!H36="","",競技者データ入力シート!H36))</f>
        <v/>
      </c>
      <c r="N30" s="563" t="str">
        <f>ASC(IF(競技者データ入力シート!P36="","",競技者データ入力シート!P36))</f>
        <v/>
      </c>
      <c r="O30" s="563" t="str">
        <f>IF(競技者データ入力シート!J36="","",競技者データ入力シート!J36)</f>
        <v/>
      </c>
      <c r="P30" s="563" t="str">
        <f>ASC(IF(競技者データ入力シート!K36="","",競技者データ入力シート!K36))</f>
        <v/>
      </c>
      <c r="Q30" s="563" t="str">
        <f>ASC(IF(競技者データ入力シート!L36="","",競技者データ入力シート!L36))</f>
        <v/>
      </c>
      <c r="R30" s="563" t="str">
        <f>ASC(IF(競技者データ入力シート!M36="","",競技者データ入力シート!M36))</f>
        <v/>
      </c>
      <c r="S30" s="563" t="str">
        <f>IF(競技者データ入力シート!O36="","",競技者データ入力シート!O36)</f>
        <v/>
      </c>
      <c r="T30" s="563" t="str">
        <f>ASC(IF(競技者データ入力シート!N36="","",競技者データ入力シート!N36))</f>
        <v/>
      </c>
      <c r="U30" s="564" t="str">
        <f>IF($O30="","",IF($O30="男",IFERROR(VLOOKUP(競技者データ入力シート!Q36,データ!$B$2:$C$101,2,FALSE),""),IF($O30="女",IFERROR(VLOOKUP(競技者データ入力シート!Q36,データ!$F$2:$G$101,2,FALSE),""))))</f>
        <v/>
      </c>
      <c r="V30" s="563" t="str">
        <f>ASC(IF(競技者データ入力シート!Q36="","",競技者データ入力シート!R36))</f>
        <v/>
      </c>
      <c r="Y30" s="564" t="str">
        <f>IF($O30="","",IF($O30="男",IFERROR(VLOOKUP(競技者データ入力シート!V36,データ!$B$2:$C$101,2,FALSE),""),IF($O30="女",IFERROR(VLOOKUP(競技者データ入力シート!V36,データ!$F$2:$G$101,2,FALSE),""))))</f>
        <v/>
      </c>
      <c r="Z30" s="563" t="str">
        <f>ASC(IF(競技者データ入力シート!W36="","",競技者データ入力シート!W36))</f>
        <v/>
      </c>
      <c r="AC30" s="564" t="str">
        <f>IF($O30="","",IF($O30="男",IFERROR(VLOOKUP(競技者データ入力シート!AA36,データ!$B$2:$C$101,2,FALSE),""),IF($O30="女",IFERROR(VLOOKUP(競技者データ入力シート!AA36,データ!$F$2:$G$101,2,FALSE),""))))</f>
        <v/>
      </c>
      <c r="AD30" s="563" t="str">
        <f>ASC(IF(競技者データ入力シート!AB36="","",競技者データ入力シート!AB36))</f>
        <v/>
      </c>
      <c r="AG30" s="564"/>
      <c r="AO30" s="564" t="str">
        <f>IF(競技者データ入力シート!$I36="一般","A",(IF(競技者データ入力シート!$I36="大学","A",(IF(競技者データ入力シート!$I36="高校","B",(IF(競技者データ入力シート!$I36="中学","B","")))))))</f>
        <v/>
      </c>
      <c r="AP30" s="564" t="str">
        <f>IF(競技者データ入力シート!Y36="","",競技者データ入力シート!Y36)</f>
        <v/>
      </c>
      <c r="AQ30" s="583" t="str">
        <f>IF(競技者データ入力シート!$Y36="","",(IFERROR(VLOOKUP(($Y30&amp;$AP30),$DA$2:$DB$65,2,FALSE),"")))</f>
        <v/>
      </c>
      <c r="AR30" s="583" t="str">
        <f>IF(競技者データ入力シート!$Y36="","",$B30)</f>
        <v/>
      </c>
      <c r="AS30" s="583" t="str">
        <f>IF(競技者データ入力シート!$Y36="","",$C30&amp;$AP30)</f>
        <v/>
      </c>
      <c r="AT30" s="583"/>
      <c r="AU30" s="583" t="str">
        <f>IF(競技者データ入力シート!$Y36="","",$C30&amp;$AP30)</f>
        <v/>
      </c>
      <c r="AV30" s="583" t="str">
        <f>IF(競技者データ入力シート!$Y36="","",$C30&amp;$AP30)</f>
        <v/>
      </c>
      <c r="AW30" s="564" t="str">
        <f>IF(競技者データ入力シート!$Y36="","",(COUNTIF($AQ$2:AQ30,AQ30)))</f>
        <v/>
      </c>
      <c r="AX30" s="564" t="str">
        <f>IF(競技者データ入力シート!$Y36="","",$E30)</f>
        <v/>
      </c>
      <c r="AY30" s="583" t="str">
        <f>IF(競技者データ入力シート!$Y36="","",$J30)</f>
        <v/>
      </c>
      <c r="AZ30" s="564" t="str">
        <f>IF(競技者データ入力シート!$Y36="","",$Y30)</f>
        <v/>
      </c>
      <c r="BA30" s="564" t="str">
        <f>IF(競技者データ入力シート!$Y36="","",$Z30)</f>
        <v/>
      </c>
      <c r="BB30" s="563" t="str">
        <f>IF(競技者データ入力シート!AD36="","",競技者データ入力シート!AD36)</f>
        <v/>
      </c>
      <c r="BC30" s="583" t="str">
        <f>IF(競技者データ入力シート!$AD36="","",(IFERROR(VLOOKUP(($AC30&amp;$BB30),$DA$2:$DB$65,2,FALSE),"")))</f>
        <v/>
      </c>
      <c r="BD30" s="583" t="str">
        <f>IF(競技者データ入力シート!$AD36="","",$B30)</f>
        <v/>
      </c>
      <c r="BE30" s="583" t="str">
        <f>IF(競技者データ入力シート!$AD36="","",$C30&amp;$BB30)</f>
        <v/>
      </c>
      <c r="BF30" s="583"/>
      <c r="BG30" s="583" t="str">
        <f>IF(競技者データ入力シート!$AD36="","",$C30&amp;$BB30)</f>
        <v/>
      </c>
      <c r="BH30" s="583" t="str">
        <f>IF(競技者データ入力シート!$AD36="","",$C30&amp;$BB30)</f>
        <v/>
      </c>
      <c r="BI30" s="583" t="str">
        <f>IF(競技者データ入力シート!$AD36="","",(COUNTIF($BC$2:BC30,BC30)))</f>
        <v/>
      </c>
      <c r="BJ30" s="583" t="str">
        <f>IF(競技者データ入力シート!$AD36="","",E30)</f>
        <v/>
      </c>
      <c r="BK30" s="583" t="str">
        <f>IF(競技者データ入力シート!$AD36="","",J30)</f>
        <v/>
      </c>
      <c r="BL30" s="564" t="str">
        <f>IF(競技者データ入力シート!$AD36="","",AC30)</f>
        <v/>
      </c>
      <c r="BM30" s="583" t="str">
        <f>IF(競技者データ入力シート!$AD36="","",AD30)</f>
        <v/>
      </c>
      <c r="CX30" s="563">
        <f t="shared" si="17"/>
        <v>8</v>
      </c>
      <c r="CY30" s="563" t="str">
        <f t="shared" si="18"/>
        <v>中学男子4X400mR</v>
      </c>
      <c r="CZ30" s="552" t="s">
        <v>409</v>
      </c>
      <c r="DA30" s="552" t="str">
        <f t="shared" si="1"/>
        <v>8E</v>
      </c>
      <c r="DB30" s="563" t="str">
        <f t="shared" si="19"/>
        <v/>
      </c>
      <c r="DE30" s="563" t="str">
        <f t="shared" si="2"/>
        <v/>
      </c>
      <c r="DF30" s="563" t="str">
        <f t="shared" si="3"/>
        <v/>
      </c>
      <c r="DG30" s="564" t="str">
        <f t="shared" si="4"/>
        <v/>
      </c>
      <c r="DH30" s="564" t="str">
        <f>IF(DG30="","",COUNTIF($DG$2:DG30,DG30))</f>
        <v/>
      </c>
      <c r="DI30" s="564" t="str">
        <f t="shared" si="5"/>
        <v/>
      </c>
      <c r="DJ30" s="564" t="str">
        <f>IF(DI30="","",COUNTIF($DI$2:DI30,DI30))</f>
        <v/>
      </c>
      <c r="DL30" s="563" t="str">
        <f t="shared" si="6"/>
        <v/>
      </c>
      <c r="DM30" s="563" t="str">
        <f>IF(DL30="","",CONCATENATE(競技者データ入力シート!D36,競技者データ入力シート!E36))</f>
        <v/>
      </c>
      <c r="DN30" s="563" t="str">
        <f t="shared" si="7"/>
        <v/>
      </c>
      <c r="DO30" s="563" t="str">
        <f>IF(DN30="","",CONCATENATE(競技者データ入力シート!D36,競技者データ入力シート!E36))</f>
        <v/>
      </c>
    </row>
    <row r="31" spans="2:119" x14ac:dyDescent="0.25">
      <c r="B31" s="563" t="str">
        <f>IF(競技者データ入力シート!$S$2="","",競技者データ入力シート!$S$2)</f>
        <v/>
      </c>
      <c r="C31" s="563" t="str">
        <f>IF(競技者データ入力シート!$D37="","",競技者データ入力シート!$S$3)</f>
        <v/>
      </c>
      <c r="D31" s="563" t="str">
        <f>IF(競技者データ入力シート!D37="","",競技者データ入力シート!B37)</f>
        <v/>
      </c>
      <c r="E31" s="563" t="str">
        <f>IF(競技者データ入力シート!D37="","",C31&amp;D31)</f>
        <v/>
      </c>
      <c r="F31" s="563" t="str">
        <f>IF(競技者データ入力シート!D37="","",競技者データ入力シート!$S$2)</f>
        <v/>
      </c>
      <c r="I31" s="563" t="str">
        <f>ASC(IF(競技者データ入力シート!D37="","",競技者データ入力シート!C37))</f>
        <v/>
      </c>
      <c r="J31" s="563" t="str">
        <f>IF(競技者データ入力シート!D37="","",TRIM(競技者データ入力シート!D37)&amp;" "&amp;(TRIM(競技者データ入力シート!E37)))</f>
        <v/>
      </c>
      <c r="K31" s="563" t="str">
        <f>ASC(IF(競技者データ入力シート!F37="","",TRIM(競技者データ入力シート!F37)&amp;" "&amp;(TRIM(競技者データ入力シート!G37))))</f>
        <v/>
      </c>
      <c r="L31" s="563" t="str">
        <f t="shared" si="0"/>
        <v/>
      </c>
      <c r="M31" s="563" t="str">
        <f>ASC(IF(競技者データ入力シート!H37="","",競技者データ入力シート!H37))</f>
        <v/>
      </c>
      <c r="N31" s="563" t="str">
        <f>ASC(IF(競技者データ入力シート!P37="","",競技者データ入力シート!P37))</f>
        <v/>
      </c>
      <c r="O31" s="563" t="str">
        <f>IF(競技者データ入力シート!J37="","",競技者データ入力シート!J37)</f>
        <v/>
      </c>
      <c r="P31" s="563" t="str">
        <f>ASC(IF(競技者データ入力シート!K37="","",競技者データ入力シート!K37))</f>
        <v/>
      </c>
      <c r="Q31" s="563" t="str">
        <f>ASC(IF(競技者データ入力シート!L37="","",競技者データ入力シート!L37))</f>
        <v/>
      </c>
      <c r="R31" s="563" t="str">
        <f>ASC(IF(競技者データ入力シート!M37="","",競技者データ入力シート!M37))</f>
        <v/>
      </c>
      <c r="S31" s="563" t="str">
        <f>IF(競技者データ入力シート!O37="","",競技者データ入力シート!O37)</f>
        <v/>
      </c>
      <c r="T31" s="563" t="str">
        <f>ASC(IF(競技者データ入力シート!N37="","",競技者データ入力シート!N37))</f>
        <v/>
      </c>
      <c r="U31" s="564" t="str">
        <f>IF($O31="","",IF($O31="男",IFERROR(VLOOKUP(競技者データ入力シート!Q37,データ!$B$2:$C$101,2,FALSE),""),IF($O31="女",IFERROR(VLOOKUP(競技者データ入力シート!Q37,データ!$F$2:$G$101,2,FALSE),""))))</f>
        <v/>
      </c>
      <c r="V31" s="563" t="str">
        <f>ASC(IF(競技者データ入力シート!Q37="","",競技者データ入力シート!R37))</f>
        <v/>
      </c>
      <c r="Y31" s="564" t="str">
        <f>IF($O31="","",IF($O31="男",IFERROR(VLOOKUP(競技者データ入力シート!V37,データ!$B$2:$C$101,2,FALSE),""),IF($O31="女",IFERROR(VLOOKUP(競技者データ入力シート!V37,データ!$F$2:$G$101,2,FALSE),""))))</f>
        <v/>
      </c>
      <c r="Z31" s="563" t="str">
        <f>ASC(IF(競技者データ入力シート!W37="","",競技者データ入力シート!W37))</f>
        <v/>
      </c>
      <c r="AC31" s="564" t="str">
        <f>IF($O31="","",IF($O31="男",IFERROR(VLOOKUP(競技者データ入力シート!AA37,データ!$B$2:$C$101,2,FALSE),""),IF($O31="女",IFERROR(VLOOKUP(競技者データ入力シート!AA37,データ!$F$2:$G$101,2,FALSE),""))))</f>
        <v/>
      </c>
      <c r="AD31" s="563" t="str">
        <f>ASC(IF(競技者データ入力シート!AB37="","",競技者データ入力シート!AB37))</f>
        <v/>
      </c>
      <c r="AG31" s="564"/>
      <c r="AO31" s="564" t="str">
        <f>IF(競技者データ入力シート!$I37="一般","A",(IF(競技者データ入力シート!$I37="大学","A",(IF(競技者データ入力シート!$I37="高校","B",(IF(競技者データ入力シート!$I37="中学","B","")))))))</f>
        <v/>
      </c>
      <c r="AP31" s="564" t="str">
        <f>IF(競技者データ入力シート!Y37="","",競技者データ入力シート!Y37)</f>
        <v/>
      </c>
      <c r="AQ31" s="583" t="str">
        <f>IF(競技者データ入力シート!$Y37="","",(IFERROR(VLOOKUP(($Y31&amp;$AP31),$DA$2:$DB$65,2,FALSE),"")))</f>
        <v/>
      </c>
      <c r="AR31" s="583" t="str">
        <f>IF(競技者データ入力シート!$Y37="","",$B31)</f>
        <v/>
      </c>
      <c r="AS31" s="583" t="str">
        <f>IF(競技者データ入力シート!$Y37="","",$C31&amp;$AP31)</f>
        <v/>
      </c>
      <c r="AT31" s="583"/>
      <c r="AU31" s="583" t="str">
        <f>IF(競技者データ入力シート!$Y37="","",$C31&amp;$AP31)</f>
        <v/>
      </c>
      <c r="AV31" s="583" t="str">
        <f>IF(競技者データ入力シート!$Y37="","",$C31&amp;$AP31)</f>
        <v/>
      </c>
      <c r="AW31" s="564" t="str">
        <f>IF(競技者データ入力シート!$Y37="","",(COUNTIF($AQ$2:AQ31,AQ31)))</f>
        <v/>
      </c>
      <c r="AX31" s="564" t="str">
        <f>IF(競技者データ入力シート!$Y37="","",$E31)</f>
        <v/>
      </c>
      <c r="AY31" s="583" t="str">
        <f>IF(競技者データ入力シート!$Y37="","",$J31)</f>
        <v/>
      </c>
      <c r="AZ31" s="564" t="str">
        <f>IF(競技者データ入力シート!$Y37="","",$Y31)</f>
        <v/>
      </c>
      <c r="BA31" s="564" t="str">
        <f>IF(競技者データ入力シート!$Y37="","",$Z31)</f>
        <v/>
      </c>
      <c r="BB31" s="563" t="str">
        <f>IF(競技者データ入力シート!AD37="","",競技者データ入力シート!AD37)</f>
        <v/>
      </c>
      <c r="BC31" s="583" t="str">
        <f>IF(競技者データ入力シート!$AD37="","",(IFERROR(VLOOKUP(($AC31&amp;$BB31),$DA$2:$DB$65,2,FALSE),"")))</f>
        <v/>
      </c>
      <c r="BD31" s="583" t="str">
        <f>IF(競技者データ入力シート!$AD37="","",$B31)</f>
        <v/>
      </c>
      <c r="BE31" s="583" t="str">
        <f>IF(競技者データ入力シート!$AD37="","",$C31&amp;$BB31)</f>
        <v/>
      </c>
      <c r="BF31" s="583"/>
      <c r="BG31" s="583" t="str">
        <f>IF(競技者データ入力シート!$AD37="","",$C31&amp;$BB31)</f>
        <v/>
      </c>
      <c r="BH31" s="583" t="str">
        <f>IF(競技者データ入力シート!$AD37="","",$C31&amp;$BB31)</f>
        <v/>
      </c>
      <c r="BI31" s="583" t="str">
        <f>IF(競技者データ入力シート!$AD37="","",(COUNTIF($BC$2:BC31,BC31)))</f>
        <v/>
      </c>
      <c r="BJ31" s="583" t="str">
        <f>IF(競技者データ入力シート!$AD37="","",E31)</f>
        <v/>
      </c>
      <c r="BK31" s="583" t="str">
        <f>IF(競技者データ入力シート!$AD37="","",J31)</f>
        <v/>
      </c>
      <c r="BL31" s="564" t="str">
        <f>IF(競技者データ入力シート!$AD37="","",AC31)</f>
        <v/>
      </c>
      <c r="BM31" s="583" t="str">
        <f>IF(競技者データ入力シート!$AD37="","",AD31)</f>
        <v/>
      </c>
      <c r="CX31" s="563">
        <f t="shared" si="17"/>
        <v>8</v>
      </c>
      <c r="CY31" s="563" t="str">
        <f t="shared" si="18"/>
        <v>中学男子4X400mR</v>
      </c>
      <c r="CZ31" s="552" t="s">
        <v>450</v>
      </c>
      <c r="DA31" s="552" t="str">
        <f t="shared" si="1"/>
        <v>8F</v>
      </c>
      <c r="DB31" s="563" t="str">
        <f t="shared" si="19"/>
        <v/>
      </c>
      <c r="DE31" s="563" t="str">
        <f t="shared" si="2"/>
        <v/>
      </c>
      <c r="DF31" s="563" t="str">
        <f t="shared" si="3"/>
        <v/>
      </c>
      <c r="DG31" s="564" t="str">
        <f t="shared" si="4"/>
        <v/>
      </c>
      <c r="DH31" s="564" t="str">
        <f>IF(DG31="","",COUNTIF($DG$2:DG31,DG31))</f>
        <v/>
      </c>
      <c r="DI31" s="564" t="str">
        <f t="shared" si="5"/>
        <v/>
      </c>
      <c r="DJ31" s="564" t="str">
        <f>IF(DI31="","",COUNTIF($DI$2:DI31,DI31))</f>
        <v/>
      </c>
      <c r="DL31" s="563" t="str">
        <f t="shared" si="6"/>
        <v/>
      </c>
      <c r="DM31" s="563" t="str">
        <f>IF(DL31="","",CONCATENATE(競技者データ入力シート!D37,競技者データ入力シート!E37))</f>
        <v/>
      </c>
      <c r="DN31" s="563" t="str">
        <f t="shared" si="7"/>
        <v/>
      </c>
      <c r="DO31" s="563" t="str">
        <f>IF(DN31="","",CONCATENATE(競技者データ入力シート!D37,競技者データ入力シート!E37))</f>
        <v/>
      </c>
    </row>
    <row r="32" spans="2:119" x14ac:dyDescent="0.25">
      <c r="B32" s="563" t="str">
        <f>IF(競技者データ入力シート!$S$2="","",競技者データ入力シート!$S$2)</f>
        <v/>
      </c>
      <c r="C32" s="563" t="str">
        <f>IF(競技者データ入力シート!$D38="","",競技者データ入力シート!$S$3)</f>
        <v/>
      </c>
      <c r="D32" s="563" t="str">
        <f>IF(競技者データ入力シート!D38="","",競技者データ入力シート!B38)</f>
        <v/>
      </c>
      <c r="E32" s="563" t="str">
        <f>IF(競技者データ入力シート!D38="","",C32&amp;D32)</f>
        <v/>
      </c>
      <c r="F32" s="563" t="str">
        <f>IF(競技者データ入力シート!D38="","",競技者データ入力シート!$S$2)</f>
        <v/>
      </c>
      <c r="I32" s="563" t="str">
        <f>ASC(IF(競技者データ入力シート!D38="","",競技者データ入力シート!C38))</f>
        <v/>
      </c>
      <c r="J32" s="563" t="str">
        <f>IF(競技者データ入力シート!D38="","",TRIM(競技者データ入力シート!D38)&amp;" "&amp;(TRIM(競技者データ入力シート!E38)))</f>
        <v/>
      </c>
      <c r="K32" s="563" t="str">
        <f>ASC(IF(競技者データ入力シート!F38="","",TRIM(競技者データ入力シート!F38)&amp;" "&amp;(TRIM(競技者データ入力シート!G38))))</f>
        <v/>
      </c>
      <c r="L32" s="563" t="str">
        <f t="shared" si="0"/>
        <v/>
      </c>
      <c r="M32" s="563" t="str">
        <f>ASC(IF(競技者データ入力シート!H38="","",競技者データ入力シート!H38))</f>
        <v/>
      </c>
      <c r="N32" s="563" t="str">
        <f>ASC(IF(競技者データ入力シート!P38="","",競技者データ入力シート!P38))</f>
        <v/>
      </c>
      <c r="O32" s="563" t="str">
        <f>IF(競技者データ入力シート!J38="","",競技者データ入力シート!J38)</f>
        <v/>
      </c>
      <c r="P32" s="563" t="str">
        <f>ASC(IF(競技者データ入力シート!K38="","",競技者データ入力シート!K38))</f>
        <v/>
      </c>
      <c r="Q32" s="563" t="str">
        <f>ASC(IF(競技者データ入力シート!L38="","",競技者データ入力シート!L38))</f>
        <v/>
      </c>
      <c r="R32" s="563" t="str">
        <f>ASC(IF(競技者データ入力シート!M38="","",競技者データ入力シート!M38))</f>
        <v/>
      </c>
      <c r="S32" s="563" t="str">
        <f>IF(競技者データ入力シート!O38="","",競技者データ入力シート!O38)</f>
        <v/>
      </c>
      <c r="T32" s="563" t="str">
        <f>ASC(IF(競技者データ入力シート!N38="","",競技者データ入力シート!N38))</f>
        <v/>
      </c>
      <c r="U32" s="564" t="str">
        <f>IF($O32="","",IF($O32="男",IFERROR(VLOOKUP(競技者データ入力シート!Q38,データ!$B$2:$C$101,2,FALSE),""),IF($O32="女",IFERROR(VLOOKUP(競技者データ入力シート!Q38,データ!$F$2:$G$101,2,FALSE),""))))</f>
        <v/>
      </c>
      <c r="V32" s="563" t="str">
        <f>ASC(IF(競技者データ入力シート!Q38="","",競技者データ入力シート!R38))</f>
        <v/>
      </c>
      <c r="Y32" s="564" t="str">
        <f>IF($O32="","",IF($O32="男",IFERROR(VLOOKUP(競技者データ入力シート!V38,データ!$B$2:$C$101,2,FALSE),""),IF($O32="女",IFERROR(VLOOKUP(競技者データ入力シート!V38,データ!$F$2:$G$101,2,FALSE),""))))</f>
        <v/>
      </c>
      <c r="Z32" s="563" t="str">
        <f>ASC(IF(競技者データ入力シート!W38="","",競技者データ入力シート!W38))</f>
        <v/>
      </c>
      <c r="AC32" s="564" t="str">
        <f>IF($O32="","",IF($O32="男",IFERROR(VLOOKUP(競技者データ入力シート!AA38,データ!$B$2:$C$101,2,FALSE),""),IF($O32="女",IFERROR(VLOOKUP(競技者データ入力シート!AA38,データ!$F$2:$G$101,2,FALSE),""))))</f>
        <v/>
      </c>
      <c r="AD32" s="563" t="str">
        <f>ASC(IF(競技者データ入力シート!AB38="","",競技者データ入力シート!AB38))</f>
        <v/>
      </c>
      <c r="AG32" s="564"/>
      <c r="AO32" s="564" t="str">
        <f>IF(競技者データ入力シート!$I38="一般","A",(IF(競技者データ入力シート!$I38="大学","A",(IF(競技者データ入力シート!$I38="高校","B",(IF(競技者データ入力シート!$I38="中学","B","")))))))</f>
        <v/>
      </c>
      <c r="AP32" s="564" t="str">
        <f>IF(競技者データ入力シート!Y38="","",競技者データ入力シート!Y38)</f>
        <v/>
      </c>
      <c r="AQ32" s="583" t="str">
        <f>IF(競技者データ入力シート!$Y38="","",(IFERROR(VLOOKUP(($Y32&amp;$AP32),$DA$2:$DB$65,2,FALSE),"")))</f>
        <v/>
      </c>
      <c r="AR32" s="583" t="str">
        <f>IF(競技者データ入力シート!$Y38="","",$B32)</f>
        <v/>
      </c>
      <c r="AS32" s="583" t="str">
        <f>IF(競技者データ入力シート!$Y38="","",$C32&amp;$AP32)</f>
        <v/>
      </c>
      <c r="AT32" s="583"/>
      <c r="AU32" s="583" t="str">
        <f>IF(競技者データ入力シート!$Y38="","",$C32&amp;$AP32)</f>
        <v/>
      </c>
      <c r="AV32" s="583" t="str">
        <f>IF(競技者データ入力シート!$Y38="","",$C32&amp;$AP32)</f>
        <v/>
      </c>
      <c r="AW32" s="564" t="str">
        <f>IF(競技者データ入力シート!$Y38="","",(COUNTIF($AQ$2:AQ32,AQ32)))</f>
        <v/>
      </c>
      <c r="AX32" s="564" t="str">
        <f>IF(競技者データ入力シート!$Y38="","",$E32)</f>
        <v/>
      </c>
      <c r="AY32" s="583" t="str">
        <f>IF(競技者データ入力シート!$Y38="","",$J32)</f>
        <v/>
      </c>
      <c r="AZ32" s="564" t="str">
        <f>IF(競技者データ入力シート!$Y38="","",$Y32)</f>
        <v/>
      </c>
      <c r="BA32" s="564" t="str">
        <f>IF(競技者データ入力シート!$Y38="","",$Z32)</f>
        <v/>
      </c>
      <c r="BB32" s="563" t="str">
        <f>IF(競技者データ入力シート!AD38="","",競技者データ入力シート!AD38)</f>
        <v/>
      </c>
      <c r="BC32" s="583" t="str">
        <f>IF(競技者データ入力シート!$AD38="","",(IFERROR(VLOOKUP(($AC32&amp;$BB32),$DA$2:$DB$65,2,FALSE),"")))</f>
        <v/>
      </c>
      <c r="BD32" s="583" t="str">
        <f>IF(競技者データ入力シート!$AD38="","",$B32)</f>
        <v/>
      </c>
      <c r="BE32" s="583" t="str">
        <f>IF(競技者データ入力シート!$AD38="","",$C32&amp;$BB32)</f>
        <v/>
      </c>
      <c r="BF32" s="583"/>
      <c r="BG32" s="583" t="str">
        <f>IF(競技者データ入力シート!$AD38="","",$C32&amp;$BB32)</f>
        <v/>
      </c>
      <c r="BH32" s="583" t="str">
        <f>IF(競技者データ入力シート!$AD38="","",$C32&amp;$BB32)</f>
        <v/>
      </c>
      <c r="BI32" s="583" t="str">
        <f>IF(競技者データ入力シート!$AD38="","",(COUNTIF($BC$2:BC32,BC32)))</f>
        <v/>
      </c>
      <c r="BJ32" s="583" t="str">
        <f>IF(競技者データ入力シート!$AD38="","",E32)</f>
        <v/>
      </c>
      <c r="BK32" s="583" t="str">
        <f>IF(競技者データ入力シート!$AD38="","",J32)</f>
        <v/>
      </c>
      <c r="BL32" s="564" t="str">
        <f>IF(競技者データ入力シート!$AD38="","",AC32)</f>
        <v/>
      </c>
      <c r="BM32" s="583" t="str">
        <f>IF(競技者データ入力シート!$AD38="","",AD32)</f>
        <v/>
      </c>
      <c r="CX32" s="563">
        <f t="shared" si="17"/>
        <v>8</v>
      </c>
      <c r="CY32" s="563" t="str">
        <f t="shared" si="18"/>
        <v>中学男子4X400mR</v>
      </c>
      <c r="CZ32" s="552" t="s">
        <v>451</v>
      </c>
      <c r="DA32" s="552" t="str">
        <f t="shared" si="1"/>
        <v>8G</v>
      </c>
      <c r="DB32" s="563" t="str">
        <f t="shared" si="19"/>
        <v/>
      </c>
      <c r="DE32" s="563" t="str">
        <f t="shared" si="2"/>
        <v/>
      </c>
      <c r="DF32" s="563" t="str">
        <f t="shared" si="3"/>
        <v/>
      </c>
      <c r="DG32" s="564" t="str">
        <f t="shared" si="4"/>
        <v/>
      </c>
      <c r="DH32" s="564" t="str">
        <f>IF(DG32="","",COUNTIF($DG$2:DG32,DG32))</f>
        <v/>
      </c>
      <c r="DI32" s="564" t="str">
        <f t="shared" si="5"/>
        <v/>
      </c>
      <c r="DJ32" s="564" t="str">
        <f>IF(DI32="","",COUNTIF($DI$2:DI32,DI32))</f>
        <v/>
      </c>
      <c r="DL32" s="563" t="str">
        <f t="shared" si="6"/>
        <v/>
      </c>
      <c r="DM32" s="563" t="str">
        <f>IF(DL32="","",CONCATENATE(競技者データ入力シート!D38,競技者データ入力シート!E38))</f>
        <v/>
      </c>
      <c r="DN32" s="563" t="str">
        <f t="shared" si="7"/>
        <v/>
      </c>
      <c r="DO32" s="563" t="str">
        <f>IF(DN32="","",CONCATENATE(競技者データ入力シート!D38,競技者データ入力シート!E38))</f>
        <v/>
      </c>
    </row>
    <row r="33" spans="2:119" x14ac:dyDescent="0.25">
      <c r="B33" s="563" t="str">
        <f>IF(競技者データ入力シート!$S$2="","",競技者データ入力シート!$S$2)</f>
        <v/>
      </c>
      <c r="C33" s="563" t="str">
        <f>IF(競技者データ入力シート!$D39="","",競技者データ入力シート!$S$3)</f>
        <v/>
      </c>
      <c r="D33" s="563" t="str">
        <f>IF(競技者データ入力シート!D39="","",競技者データ入力シート!B39)</f>
        <v/>
      </c>
      <c r="E33" s="563" t="str">
        <f>IF(競技者データ入力シート!D39="","",C33&amp;D33)</f>
        <v/>
      </c>
      <c r="F33" s="563" t="str">
        <f>IF(競技者データ入力シート!D39="","",競技者データ入力シート!$S$2)</f>
        <v/>
      </c>
      <c r="I33" s="563" t="str">
        <f>ASC(IF(競技者データ入力シート!D39="","",競技者データ入力シート!C39))</f>
        <v/>
      </c>
      <c r="J33" s="563" t="str">
        <f>IF(競技者データ入力シート!D39="","",TRIM(競技者データ入力シート!D39)&amp;" "&amp;(TRIM(競技者データ入力シート!E39)))</f>
        <v/>
      </c>
      <c r="K33" s="563" t="str">
        <f>ASC(IF(競技者データ入力シート!F39="","",TRIM(競技者データ入力シート!F39)&amp;" "&amp;(TRIM(競技者データ入力シート!G39))))</f>
        <v/>
      </c>
      <c r="L33" s="563" t="str">
        <f t="shared" si="0"/>
        <v/>
      </c>
      <c r="M33" s="563" t="str">
        <f>ASC(IF(競技者データ入力シート!H39="","",競技者データ入力シート!H39))</f>
        <v/>
      </c>
      <c r="N33" s="563" t="str">
        <f>ASC(IF(競技者データ入力シート!P39="","",競技者データ入力シート!P39))</f>
        <v/>
      </c>
      <c r="O33" s="563" t="str">
        <f>IF(競技者データ入力シート!J39="","",競技者データ入力シート!J39)</f>
        <v/>
      </c>
      <c r="P33" s="563" t="str">
        <f>ASC(IF(競技者データ入力シート!K39="","",競技者データ入力シート!K39))</f>
        <v/>
      </c>
      <c r="Q33" s="563" t="str">
        <f>ASC(IF(競技者データ入力シート!L39="","",競技者データ入力シート!L39))</f>
        <v/>
      </c>
      <c r="R33" s="563" t="str">
        <f>ASC(IF(競技者データ入力シート!M39="","",競技者データ入力シート!M39))</f>
        <v/>
      </c>
      <c r="S33" s="563" t="str">
        <f>IF(競技者データ入力シート!O39="","",競技者データ入力シート!O39)</f>
        <v/>
      </c>
      <c r="T33" s="563" t="str">
        <f>ASC(IF(競技者データ入力シート!N39="","",競技者データ入力シート!N39))</f>
        <v/>
      </c>
      <c r="U33" s="564" t="str">
        <f>IF($O33="","",IF($O33="男",IFERROR(VLOOKUP(競技者データ入力シート!Q39,データ!$B$2:$C$101,2,FALSE),""),IF($O33="女",IFERROR(VLOOKUP(競技者データ入力シート!Q39,データ!$F$2:$G$101,2,FALSE),""))))</f>
        <v/>
      </c>
      <c r="V33" s="563" t="str">
        <f>ASC(IF(競技者データ入力シート!Q39="","",競技者データ入力シート!R39))</f>
        <v/>
      </c>
      <c r="Y33" s="564" t="str">
        <f>IF($O33="","",IF($O33="男",IFERROR(VLOOKUP(競技者データ入力シート!V39,データ!$B$2:$C$101,2,FALSE),""),IF($O33="女",IFERROR(VLOOKUP(競技者データ入力シート!V39,データ!$F$2:$G$101,2,FALSE),""))))</f>
        <v/>
      </c>
      <c r="Z33" s="563" t="str">
        <f>ASC(IF(競技者データ入力シート!W39="","",競技者データ入力シート!W39))</f>
        <v/>
      </c>
      <c r="AC33" s="564" t="str">
        <f>IF($O33="","",IF($O33="男",IFERROR(VLOOKUP(競技者データ入力シート!AA39,データ!$B$2:$C$101,2,FALSE),""),IF($O33="女",IFERROR(VLOOKUP(競技者データ入力シート!AA39,データ!$F$2:$G$101,2,FALSE),""))))</f>
        <v/>
      </c>
      <c r="AD33" s="563" t="str">
        <f>ASC(IF(競技者データ入力シート!AB39="","",競技者データ入力シート!AB39))</f>
        <v/>
      </c>
      <c r="AG33" s="564"/>
      <c r="AO33" s="564" t="str">
        <f>IF(競技者データ入力シート!$I39="一般","A",(IF(競技者データ入力シート!$I39="大学","A",(IF(競技者データ入力シート!$I39="高校","B",(IF(競技者データ入力シート!$I39="中学","B","")))))))</f>
        <v/>
      </c>
      <c r="AP33" s="564" t="str">
        <f>IF(競技者データ入力シート!Y39="","",競技者データ入力シート!Y39)</f>
        <v/>
      </c>
      <c r="AQ33" s="583" t="str">
        <f>IF(競技者データ入力シート!$Y39="","",(IFERROR(VLOOKUP(($Y33&amp;$AP33),$DA$2:$DB$65,2,FALSE),"")))</f>
        <v/>
      </c>
      <c r="AR33" s="583" t="str">
        <f>IF(競技者データ入力シート!$Y39="","",$B33)</f>
        <v/>
      </c>
      <c r="AS33" s="583" t="str">
        <f>IF(競技者データ入力シート!$Y39="","",$C33&amp;$AP33)</f>
        <v/>
      </c>
      <c r="AT33" s="583"/>
      <c r="AU33" s="583" t="str">
        <f>IF(競技者データ入力シート!$Y39="","",$C33&amp;$AP33)</f>
        <v/>
      </c>
      <c r="AV33" s="583" t="str">
        <f>IF(競技者データ入力シート!$Y39="","",$C33&amp;$AP33)</f>
        <v/>
      </c>
      <c r="AW33" s="564" t="str">
        <f>IF(競技者データ入力シート!$Y39="","",(COUNTIF($AQ$2:AQ33,AQ33)))</f>
        <v/>
      </c>
      <c r="AX33" s="564" t="str">
        <f>IF(競技者データ入力シート!$Y39="","",$E33)</f>
        <v/>
      </c>
      <c r="AY33" s="583" t="str">
        <f>IF(競技者データ入力シート!$Y39="","",$J33)</f>
        <v/>
      </c>
      <c r="AZ33" s="564" t="str">
        <f>IF(競技者データ入力シート!$Y39="","",$Y33)</f>
        <v/>
      </c>
      <c r="BA33" s="564" t="str">
        <f>IF(競技者データ入力シート!$Y39="","",$Z33)</f>
        <v/>
      </c>
      <c r="BB33" s="563" t="str">
        <f>IF(競技者データ入力シート!AD39="","",競技者データ入力シート!AD39)</f>
        <v/>
      </c>
      <c r="BC33" s="583" t="str">
        <f>IF(競技者データ入力シート!$AD39="","",(IFERROR(VLOOKUP(($AC33&amp;$BB33),$DA$2:$DB$65,2,FALSE),"")))</f>
        <v/>
      </c>
      <c r="BD33" s="583" t="str">
        <f>IF(競技者データ入力シート!$AD39="","",$B33)</f>
        <v/>
      </c>
      <c r="BE33" s="583" t="str">
        <f>IF(競技者データ入力シート!$AD39="","",$C33&amp;$BB33)</f>
        <v/>
      </c>
      <c r="BF33" s="583"/>
      <c r="BG33" s="583" t="str">
        <f>IF(競技者データ入力シート!$AD39="","",$C33&amp;$BB33)</f>
        <v/>
      </c>
      <c r="BH33" s="583" t="str">
        <f>IF(競技者データ入力シート!$AD39="","",$C33&amp;$BB33)</f>
        <v/>
      </c>
      <c r="BI33" s="583" t="str">
        <f>IF(競技者データ入力シート!$AD39="","",(COUNTIF($BC$2:BC33,BC33)))</f>
        <v/>
      </c>
      <c r="BJ33" s="583" t="str">
        <f>IF(競技者データ入力シート!$AD39="","",E33)</f>
        <v/>
      </c>
      <c r="BK33" s="583" t="str">
        <f>IF(競技者データ入力シート!$AD39="","",J33)</f>
        <v/>
      </c>
      <c r="BL33" s="564" t="str">
        <f>IF(競技者データ入力シート!$AD39="","",AC33)</f>
        <v/>
      </c>
      <c r="BM33" s="583" t="str">
        <f>IF(競技者データ入力シート!$AD39="","",AD33)</f>
        <v/>
      </c>
      <c r="CX33" s="563">
        <f t="shared" si="17"/>
        <v>8</v>
      </c>
      <c r="CY33" s="563" t="str">
        <f t="shared" si="18"/>
        <v>中学男子4X400mR</v>
      </c>
      <c r="CZ33" s="552" t="s">
        <v>452</v>
      </c>
      <c r="DA33" s="552" t="str">
        <f t="shared" si="1"/>
        <v>8H</v>
      </c>
      <c r="DB33" s="563" t="str">
        <f t="shared" si="19"/>
        <v/>
      </c>
      <c r="DE33" s="563" t="str">
        <f t="shared" si="2"/>
        <v/>
      </c>
      <c r="DF33" s="563" t="str">
        <f t="shared" si="3"/>
        <v/>
      </c>
      <c r="DG33" s="564" t="str">
        <f t="shared" si="4"/>
        <v/>
      </c>
      <c r="DH33" s="564" t="str">
        <f>IF(DG33="","",COUNTIF($DG$2:DG33,DG33))</f>
        <v/>
      </c>
      <c r="DI33" s="564" t="str">
        <f t="shared" si="5"/>
        <v/>
      </c>
      <c r="DJ33" s="564" t="str">
        <f>IF(DI33="","",COUNTIF($DI$2:DI33,DI33))</f>
        <v/>
      </c>
      <c r="DL33" s="563" t="str">
        <f t="shared" si="6"/>
        <v/>
      </c>
      <c r="DM33" s="563" t="str">
        <f>IF(DL33="","",CONCATENATE(競技者データ入力シート!D39,競技者データ入力シート!E39))</f>
        <v/>
      </c>
      <c r="DN33" s="563" t="str">
        <f t="shared" si="7"/>
        <v/>
      </c>
      <c r="DO33" s="563" t="str">
        <f>IF(DN33="","",CONCATENATE(競技者データ入力シート!D39,競技者データ入力シート!E39))</f>
        <v/>
      </c>
    </row>
    <row r="34" spans="2:119" x14ac:dyDescent="0.25">
      <c r="B34" s="563" t="str">
        <f>IF(競技者データ入力シート!$S$2="","",競技者データ入力シート!$S$2)</f>
        <v/>
      </c>
      <c r="C34" s="563" t="str">
        <f>IF(競技者データ入力シート!$D40="","",競技者データ入力シート!$S$3)</f>
        <v/>
      </c>
      <c r="D34" s="563" t="str">
        <f>IF(競技者データ入力シート!D40="","",競技者データ入力シート!B40)</f>
        <v/>
      </c>
      <c r="E34" s="563" t="str">
        <f>IF(競技者データ入力シート!D40="","",C34&amp;D34)</f>
        <v/>
      </c>
      <c r="F34" s="563" t="str">
        <f>IF(競技者データ入力シート!D40="","",競技者データ入力シート!$S$2)</f>
        <v/>
      </c>
      <c r="I34" s="563" t="str">
        <f>ASC(IF(競技者データ入力シート!D40="","",競技者データ入力シート!C40))</f>
        <v/>
      </c>
      <c r="J34" s="563" t="str">
        <f>IF(競技者データ入力シート!D40="","",TRIM(競技者データ入力シート!D40)&amp;" "&amp;(TRIM(競技者データ入力シート!E40)))</f>
        <v/>
      </c>
      <c r="K34" s="563" t="str">
        <f>ASC(IF(競技者データ入力シート!F40="","",TRIM(競技者データ入力シート!F40)&amp;" "&amp;(TRIM(競技者データ入力シート!G40))))</f>
        <v/>
      </c>
      <c r="L34" s="563" t="str">
        <f t="shared" si="0"/>
        <v/>
      </c>
      <c r="M34" s="563" t="str">
        <f>ASC(IF(競技者データ入力シート!H40="","",競技者データ入力シート!H40))</f>
        <v/>
      </c>
      <c r="N34" s="563" t="str">
        <f>ASC(IF(競技者データ入力シート!P40="","",競技者データ入力シート!P40))</f>
        <v/>
      </c>
      <c r="O34" s="563" t="str">
        <f>IF(競技者データ入力シート!J40="","",競技者データ入力シート!J40)</f>
        <v/>
      </c>
      <c r="P34" s="563" t="str">
        <f>ASC(IF(競技者データ入力シート!K40="","",競技者データ入力シート!K40))</f>
        <v/>
      </c>
      <c r="Q34" s="563" t="str">
        <f>ASC(IF(競技者データ入力シート!L40="","",競技者データ入力シート!L40))</f>
        <v/>
      </c>
      <c r="R34" s="563" t="str">
        <f>ASC(IF(競技者データ入力シート!M40="","",競技者データ入力シート!M40))</f>
        <v/>
      </c>
      <c r="S34" s="563" t="str">
        <f>IF(競技者データ入力シート!O40="","",競技者データ入力シート!O40)</f>
        <v/>
      </c>
      <c r="T34" s="563" t="str">
        <f>ASC(IF(競技者データ入力シート!N40="","",競技者データ入力シート!N40))</f>
        <v/>
      </c>
      <c r="U34" s="564" t="str">
        <f>IF($O34="","",IF($O34="男",IFERROR(VLOOKUP(競技者データ入力シート!Q40,データ!$B$2:$C$101,2,FALSE),""),IF($O34="女",IFERROR(VLOOKUP(競技者データ入力シート!Q40,データ!$F$2:$G$101,2,FALSE),""))))</f>
        <v/>
      </c>
      <c r="V34" s="563" t="str">
        <f>ASC(IF(競技者データ入力シート!Q40="","",競技者データ入力シート!R40))</f>
        <v/>
      </c>
      <c r="Y34" s="564" t="str">
        <f>IF($O34="","",IF($O34="男",IFERROR(VLOOKUP(競技者データ入力シート!V40,データ!$B$2:$C$101,2,FALSE),""),IF($O34="女",IFERROR(VLOOKUP(競技者データ入力シート!V40,データ!$F$2:$G$101,2,FALSE),""))))</f>
        <v/>
      </c>
      <c r="Z34" s="563" t="str">
        <f>ASC(IF(競技者データ入力シート!W40="","",競技者データ入力シート!W40))</f>
        <v/>
      </c>
      <c r="AC34" s="564" t="str">
        <f>IF($O34="","",IF($O34="男",IFERROR(VLOOKUP(競技者データ入力シート!AA40,データ!$B$2:$C$101,2,FALSE),""),IF($O34="女",IFERROR(VLOOKUP(競技者データ入力シート!AA40,データ!$F$2:$G$101,2,FALSE),""))))</f>
        <v/>
      </c>
      <c r="AD34" s="563" t="str">
        <f>ASC(IF(競技者データ入力シート!AB40="","",競技者データ入力シート!AB40))</f>
        <v/>
      </c>
      <c r="AG34" s="564"/>
      <c r="AO34" s="564" t="str">
        <f>IF(競技者データ入力シート!$I40="一般","A",(IF(競技者データ入力シート!$I40="大学","A",(IF(競技者データ入力シート!$I40="高校","B",(IF(競技者データ入力シート!$I40="中学","B","")))))))</f>
        <v/>
      </c>
      <c r="AP34" s="564" t="str">
        <f>IF(競技者データ入力シート!Y40="","",競技者データ入力シート!Y40)</f>
        <v/>
      </c>
      <c r="AQ34" s="583" t="str">
        <f>IF(競技者データ入力シート!$Y40="","",(IFERROR(VLOOKUP(($Y34&amp;$AP34),$DA$2:$DB$65,2,FALSE),"")))</f>
        <v/>
      </c>
      <c r="AR34" s="583" t="str">
        <f>IF(競技者データ入力シート!$Y40="","",$B34)</f>
        <v/>
      </c>
      <c r="AS34" s="583" t="str">
        <f>IF(競技者データ入力シート!$Y40="","",$C34&amp;$AP34)</f>
        <v/>
      </c>
      <c r="AT34" s="583"/>
      <c r="AU34" s="583" t="str">
        <f>IF(競技者データ入力シート!$Y40="","",$C34&amp;$AP34)</f>
        <v/>
      </c>
      <c r="AV34" s="583" t="str">
        <f>IF(競技者データ入力シート!$Y40="","",$C34&amp;$AP34)</f>
        <v/>
      </c>
      <c r="AW34" s="564" t="str">
        <f>IF(競技者データ入力シート!$Y40="","",(COUNTIF($AQ$2:AQ34,AQ34)))</f>
        <v/>
      </c>
      <c r="AX34" s="564" t="str">
        <f>IF(競技者データ入力シート!$Y40="","",$E34)</f>
        <v/>
      </c>
      <c r="AY34" s="583" t="str">
        <f>IF(競技者データ入力シート!$Y40="","",$J34)</f>
        <v/>
      </c>
      <c r="AZ34" s="564" t="str">
        <f>IF(競技者データ入力シート!$Y40="","",$Y34)</f>
        <v/>
      </c>
      <c r="BA34" s="564" t="str">
        <f>IF(競技者データ入力シート!$Y40="","",$Z34)</f>
        <v/>
      </c>
      <c r="BB34" s="563" t="str">
        <f>IF(競技者データ入力シート!AD40="","",競技者データ入力シート!AD40)</f>
        <v/>
      </c>
      <c r="BC34" s="583" t="str">
        <f>IF(競技者データ入力シート!$AD40="","",(IFERROR(VLOOKUP(($AC34&amp;$BB34),$DA$2:$DB$65,2,FALSE),"")))</f>
        <v/>
      </c>
      <c r="BD34" s="583" t="str">
        <f>IF(競技者データ入力シート!$AD40="","",$B34)</f>
        <v/>
      </c>
      <c r="BE34" s="583" t="str">
        <f>IF(競技者データ入力シート!$AD40="","",$C34&amp;$BB34)</f>
        <v/>
      </c>
      <c r="BF34" s="583"/>
      <c r="BG34" s="583" t="str">
        <f>IF(競技者データ入力シート!$AD40="","",$C34&amp;$BB34)</f>
        <v/>
      </c>
      <c r="BH34" s="583" t="str">
        <f>IF(競技者データ入力シート!$AD40="","",$C34&amp;$BB34)</f>
        <v/>
      </c>
      <c r="BI34" s="583" t="str">
        <f>IF(競技者データ入力シート!$AD40="","",(COUNTIF($BC$2:BC34,BC34)))</f>
        <v/>
      </c>
      <c r="BJ34" s="583" t="str">
        <f>IF(競技者データ入力シート!$AD40="","",E34)</f>
        <v/>
      </c>
      <c r="BK34" s="583" t="str">
        <f>IF(競技者データ入力シート!$AD40="","",J34)</f>
        <v/>
      </c>
      <c r="BL34" s="564" t="str">
        <f>IF(競技者データ入力シート!$AD40="","",AC34)</f>
        <v/>
      </c>
      <c r="BM34" s="583" t="str">
        <f>IF(競技者データ入力シート!$AD40="","",AD34)</f>
        <v/>
      </c>
      <c r="CX34" s="563">
        <v>11</v>
      </c>
      <c r="CY34" s="563" t="s">
        <v>396</v>
      </c>
      <c r="CZ34" s="552" t="s">
        <v>398</v>
      </c>
      <c r="DA34" s="552" t="str">
        <f t="shared" si="1"/>
        <v>11A</v>
      </c>
      <c r="DB34" s="563" t="str">
        <f>IF(競技者データ入力シート!$S$2="","",競技者データ入力シート!$S$2*1000+CX34*10+1)</f>
        <v/>
      </c>
      <c r="DE34" s="563" t="str">
        <f t="shared" si="2"/>
        <v/>
      </c>
      <c r="DF34" s="563" t="str">
        <f t="shared" si="3"/>
        <v/>
      </c>
      <c r="DG34" s="564" t="str">
        <f t="shared" si="4"/>
        <v/>
      </c>
      <c r="DH34" s="564" t="str">
        <f>IF(DG34="","",COUNTIF($DG$2:DG34,DG34))</f>
        <v/>
      </c>
      <c r="DI34" s="564" t="str">
        <f t="shared" si="5"/>
        <v/>
      </c>
      <c r="DJ34" s="564" t="str">
        <f>IF(DI34="","",COUNTIF($DI$2:DI34,DI34))</f>
        <v/>
      </c>
      <c r="DL34" s="563" t="str">
        <f t="shared" si="6"/>
        <v/>
      </c>
      <c r="DM34" s="563" t="str">
        <f>IF(DL34="","",CONCATENATE(競技者データ入力シート!D40,競技者データ入力シート!E40))</f>
        <v/>
      </c>
      <c r="DN34" s="563" t="str">
        <f t="shared" si="7"/>
        <v/>
      </c>
      <c r="DO34" s="563" t="str">
        <f>IF(DN34="","",CONCATENATE(競技者データ入力シート!D40,競技者データ入力シート!E40))</f>
        <v/>
      </c>
    </row>
    <row r="35" spans="2:119" x14ac:dyDescent="0.25">
      <c r="B35" s="563" t="str">
        <f>IF(競技者データ入力シート!$S$2="","",競技者データ入力シート!$S$2)</f>
        <v/>
      </c>
      <c r="C35" s="563" t="str">
        <f>IF(競技者データ入力シート!$D41="","",競技者データ入力シート!$S$3)</f>
        <v/>
      </c>
      <c r="D35" s="563" t="str">
        <f>IF(競技者データ入力シート!D41="","",競技者データ入力シート!B41)</f>
        <v/>
      </c>
      <c r="E35" s="563" t="str">
        <f>IF(競技者データ入力シート!D41="","",C35&amp;D35)</f>
        <v/>
      </c>
      <c r="F35" s="563" t="str">
        <f>IF(競技者データ入力シート!D41="","",競技者データ入力シート!$S$2)</f>
        <v/>
      </c>
      <c r="I35" s="563" t="str">
        <f>ASC(IF(競技者データ入力シート!D41="","",競技者データ入力シート!C41))</f>
        <v/>
      </c>
      <c r="J35" s="563" t="str">
        <f>IF(競技者データ入力シート!D41="","",TRIM(競技者データ入力シート!D41)&amp;" "&amp;(TRIM(競技者データ入力シート!E41)))</f>
        <v/>
      </c>
      <c r="K35" s="563" t="str">
        <f>ASC(IF(競技者データ入力シート!F41="","",TRIM(競技者データ入力シート!F41)&amp;" "&amp;(TRIM(競技者データ入力シート!G41))))</f>
        <v/>
      </c>
      <c r="L35" s="563" t="str">
        <f t="shared" si="0"/>
        <v/>
      </c>
      <c r="M35" s="563" t="str">
        <f>ASC(IF(競技者データ入力シート!H41="","",競技者データ入力シート!H41))</f>
        <v/>
      </c>
      <c r="N35" s="563" t="str">
        <f>ASC(IF(競技者データ入力シート!P41="","",競技者データ入力シート!P41))</f>
        <v/>
      </c>
      <c r="O35" s="563" t="str">
        <f>IF(競技者データ入力シート!J41="","",競技者データ入力シート!J41)</f>
        <v/>
      </c>
      <c r="P35" s="563" t="str">
        <f>ASC(IF(競技者データ入力シート!K41="","",競技者データ入力シート!K41))</f>
        <v/>
      </c>
      <c r="Q35" s="563" t="str">
        <f>ASC(IF(競技者データ入力シート!L41="","",競技者データ入力シート!L41))</f>
        <v/>
      </c>
      <c r="R35" s="563" t="str">
        <f>ASC(IF(競技者データ入力シート!M41="","",競技者データ入力シート!M41))</f>
        <v/>
      </c>
      <c r="S35" s="563" t="str">
        <f>IF(競技者データ入力シート!O41="","",競技者データ入力シート!O41)</f>
        <v/>
      </c>
      <c r="T35" s="563" t="str">
        <f>ASC(IF(競技者データ入力シート!N41="","",競技者データ入力シート!N41))</f>
        <v/>
      </c>
      <c r="U35" s="564" t="str">
        <f>IF($O35="","",IF($O35="男",IFERROR(VLOOKUP(競技者データ入力シート!Q41,データ!$B$2:$C$101,2,FALSE),""),IF($O35="女",IFERROR(VLOOKUP(競技者データ入力シート!Q41,データ!$F$2:$G$101,2,FALSE),""))))</f>
        <v/>
      </c>
      <c r="V35" s="563" t="str">
        <f>ASC(IF(競技者データ入力シート!Q41="","",競技者データ入力シート!R41))</f>
        <v/>
      </c>
      <c r="Y35" s="564" t="str">
        <f>IF($O35="","",IF($O35="男",IFERROR(VLOOKUP(競技者データ入力シート!V41,データ!$B$2:$C$101,2,FALSE),""),IF($O35="女",IFERROR(VLOOKUP(競技者データ入力シート!V41,データ!$F$2:$G$101,2,FALSE),""))))</f>
        <v/>
      </c>
      <c r="Z35" s="563" t="str">
        <f>ASC(IF(競技者データ入力シート!W41="","",競技者データ入力シート!W41))</f>
        <v/>
      </c>
      <c r="AC35" s="564" t="str">
        <f>IF($O35="","",IF($O35="男",IFERROR(VLOOKUP(競技者データ入力シート!AA41,データ!$B$2:$C$101,2,FALSE),""),IF($O35="女",IFERROR(VLOOKUP(競技者データ入力シート!AA41,データ!$F$2:$G$101,2,FALSE),""))))</f>
        <v/>
      </c>
      <c r="AD35" s="563" t="str">
        <f>ASC(IF(競技者データ入力シート!AB41="","",競技者データ入力シート!AB41))</f>
        <v/>
      </c>
      <c r="AG35" s="564"/>
      <c r="AO35" s="564" t="str">
        <f>IF(競技者データ入力シート!$I41="一般","A",(IF(競技者データ入力シート!$I41="大学","A",(IF(競技者データ入力シート!$I41="高校","B",(IF(競技者データ入力シート!$I41="中学","B","")))))))</f>
        <v/>
      </c>
      <c r="AP35" s="564" t="str">
        <f>IF(競技者データ入力シート!Y41="","",競技者データ入力シート!Y41)</f>
        <v/>
      </c>
      <c r="AQ35" s="583" t="str">
        <f>IF(競技者データ入力シート!$Y41="","",(IFERROR(VLOOKUP(($Y35&amp;$AP35),$DA$2:$DB$65,2,FALSE),"")))</f>
        <v/>
      </c>
      <c r="AR35" s="583" t="str">
        <f>IF(競技者データ入力シート!$Y41="","",$B35)</f>
        <v/>
      </c>
      <c r="AS35" s="583" t="str">
        <f>IF(競技者データ入力シート!$Y41="","",$C35&amp;$AP35)</f>
        <v/>
      </c>
      <c r="AT35" s="583"/>
      <c r="AU35" s="583" t="str">
        <f>IF(競技者データ入力シート!$Y41="","",$C35&amp;$AP35)</f>
        <v/>
      </c>
      <c r="AV35" s="583" t="str">
        <f>IF(競技者データ入力シート!$Y41="","",$C35&amp;$AP35)</f>
        <v/>
      </c>
      <c r="AW35" s="564" t="str">
        <f>IF(競技者データ入力シート!$Y41="","",(COUNTIF($AQ$2:AQ35,AQ35)))</f>
        <v/>
      </c>
      <c r="AX35" s="564" t="str">
        <f>IF(競技者データ入力シート!$Y41="","",$E35)</f>
        <v/>
      </c>
      <c r="AY35" s="583" t="str">
        <f>IF(競技者データ入力シート!$Y41="","",$J35)</f>
        <v/>
      </c>
      <c r="AZ35" s="564" t="str">
        <f>IF(競技者データ入力シート!$Y41="","",$Y35)</f>
        <v/>
      </c>
      <c r="BA35" s="564" t="str">
        <f>IF(競技者データ入力シート!$Y41="","",$Z35)</f>
        <v/>
      </c>
      <c r="BB35" s="563" t="str">
        <f>IF(競技者データ入力シート!AD41="","",競技者データ入力シート!AD41)</f>
        <v/>
      </c>
      <c r="BC35" s="583" t="str">
        <f>IF(競技者データ入力シート!$AD41="","",(IFERROR(VLOOKUP(($AC35&amp;$BB35),$DA$2:$DB$65,2,FALSE),"")))</f>
        <v/>
      </c>
      <c r="BD35" s="583" t="str">
        <f>IF(競技者データ入力シート!$AD41="","",$B35)</f>
        <v/>
      </c>
      <c r="BE35" s="583" t="str">
        <f>IF(競技者データ入力シート!$AD41="","",$C35&amp;$BB35)</f>
        <v/>
      </c>
      <c r="BF35" s="583"/>
      <c r="BG35" s="583" t="str">
        <f>IF(競技者データ入力シート!$AD41="","",$C35&amp;$BB35)</f>
        <v/>
      </c>
      <c r="BH35" s="583" t="str">
        <f>IF(競技者データ入力シート!$AD41="","",$C35&amp;$BB35)</f>
        <v/>
      </c>
      <c r="BI35" s="583" t="str">
        <f>IF(競技者データ入力シート!$AD41="","",(COUNTIF($BC$2:BC35,BC35)))</f>
        <v/>
      </c>
      <c r="BJ35" s="583" t="str">
        <f>IF(競技者データ入力シート!$AD41="","",E35)</f>
        <v/>
      </c>
      <c r="BK35" s="583" t="str">
        <f>IF(競技者データ入力シート!$AD41="","",J35)</f>
        <v/>
      </c>
      <c r="BL35" s="564" t="str">
        <f>IF(競技者データ入力シート!$AD41="","",AC35)</f>
        <v/>
      </c>
      <c r="BM35" s="583" t="str">
        <f>IF(競技者データ入力シート!$AD41="","",AD35)</f>
        <v/>
      </c>
      <c r="CX35" s="563">
        <f>CX34</f>
        <v>11</v>
      </c>
      <c r="CY35" s="563" t="str">
        <f>CY34</f>
        <v>一般女子4X100mR</v>
      </c>
      <c r="CZ35" s="552" t="s">
        <v>403</v>
      </c>
      <c r="DA35" s="552" t="str">
        <f t="shared" si="1"/>
        <v>11B</v>
      </c>
      <c r="DB35" s="563" t="str">
        <f>IF(DB34="","",DB34+1)</f>
        <v/>
      </c>
      <c r="DE35" s="563" t="str">
        <f t="shared" si="2"/>
        <v/>
      </c>
      <c r="DF35" s="563" t="str">
        <f t="shared" si="3"/>
        <v/>
      </c>
      <c r="DG35" s="564" t="str">
        <f t="shared" si="4"/>
        <v/>
      </c>
      <c r="DH35" s="564" t="str">
        <f>IF(DG35="","",COUNTIF($DG$2:DG35,DG35))</f>
        <v/>
      </c>
      <c r="DI35" s="564" t="str">
        <f t="shared" si="5"/>
        <v/>
      </c>
      <c r="DJ35" s="564" t="str">
        <f>IF(DI35="","",COUNTIF($DI$2:DI35,DI35))</f>
        <v/>
      </c>
      <c r="DL35" s="563" t="str">
        <f t="shared" si="6"/>
        <v/>
      </c>
      <c r="DM35" s="563" t="str">
        <f>IF(DL35="","",CONCATENATE(競技者データ入力シート!D41,競技者データ入力シート!E41))</f>
        <v/>
      </c>
      <c r="DN35" s="563" t="str">
        <f t="shared" si="7"/>
        <v/>
      </c>
      <c r="DO35" s="563" t="str">
        <f>IF(DN35="","",CONCATENATE(競技者データ入力シート!D41,競技者データ入力シート!E41))</f>
        <v/>
      </c>
    </row>
    <row r="36" spans="2:119" x14ac:dyDescent="0.25">
      <c r="B36" s="563" t="str">
        <f>IF(競技者データ入力シート!$S$2="","",競技者データ入力シート!$S$2)</f>
        <v/>
      </c>
      <c r="C36" s="563" t="str">
        <f>IF(競技者データ入力シート!$D42="","",競技者データ入力シート!$S$3)</f>
        <v/>
      </c>
      <c r="D36" s="563" t="str">
        <f>IF(競技者データ入力シート!D42="","",競技者データ入力シート!B42)</f>
        <v/>
      </c>
      <c r="E36" s="563" t="str">
        <f>IF(競技者データ入力シート!D42="","",C36&amp;D36)</f>
        <v/>
      </c>
      <c r="F36" s="563" t="str">
        <f>IF(競技者データ入力シート!D42="","",競技者データ入力シート!$S$2)</f>
        <v/>
      </c>
      <c r="I36" s="563" t="str">
        <f>ASC(IF(競技者データ入力シート!D42="","",競技者データ入力シート!C42))</f>
        <v/>
      </c>
      <c r="J36" s="563" t="str">
        <f>IF(競技者データ入力シート!D42="","",TRIM(競技者データ入力シート!D42)&amp;" "&amp;(TRIM(競技者データ入力シート!E42)))</f>
        <v/>
      </c>
      <c r="K36" s="563" t="str">
        <f>ASC(IF(競技者データ入力シート!F42="","",TRIM(競技者データ入力シート!F42)&amp;" "&amp;(TRIM(競技者データ入力シート!G42))))</f>
        <v/>
      </c>
      <c r="L36" s="563" t="str">
        <f t="shared" si="0"/>
        <v/>
      </c>
      <c r="M36" s="563" t="str">
        <f>ASC(IF(競技者データ入力シート!H42="","",競技者データ入力シート!H42))</f>
        <v/>
      </c>
      <c r="N36" s="563" t="str">
        <f>ASC(IF(競技者データ入力シート!P42="","",競技者データ入力シート!P42))</f>
        <v/>
      </c>
      <c r="O36" s="563" t="str">
        <f>IF(競技者データ入力シート!J42="","",競技者データ入力シート!J42)</f>
        <v/>
      </c>
      <c r="P36" s="563" t="str">
        <f>ASC(IF(競技者データ入力シート!K42="","",競技者データ入力シート!K42))</f>
        <v/>
      </c>
      <c r="Q36" s="563" t="str">
        <f>ASC(IF(競技者データ入力シート!L42="","",競技者データ入力シート!L42))</f>
        <v/>
      </c>
      <c r="R36" s="563" t="str">
        <f>ASC(IF(競技者データ入力シート!M42="","",競技者データ入力シート!M42))</f>
        <v/>
      </c>
      <c r="S36" s="563" t="str">
        <f>IF(競技者データ入力シート!O42="","",競技者データ入力シート!O42)</f>
        <v/>
      </c>
      <c r="T36" s="563" t="str">
        <f>ASC(IF(競技者データ入力シート!N42="","",競技者データ入力シート!N42))</f>
        <v/>
      </c>
      <c r="U36" s="564" t="str">
        <f>IF($O36="","",IF($O36="男",IFERROR(VLOOKUP(競技者データ入力シート!Q42,データ!$B$2:$C$101,2,FALSE),""),IF($O36="女",IFERROR(VLOOKUP(競技者データ入力シート!Q42,データ!$F$2:$G$101,2,FALSE),""))))</f>
        <v/>
      </c>
      <c r="V36" s="563" t="str">
        <f>ASC(IF(競技者データ入力シート!Q42="","",競技者データ入力シート!R42))</f>
        <v/>
      </c>
      <c r="Y36" s="564" t="str">
        <f>IF($O36="","",IF($O36="男",IFERROR(VLOOKUP(競技者データ入力シート!V42,データ!$B$2:$C$101,2,FALSE),""),IF($O36="女",IFERROR(VLOOKUP(競技者データ入力シート!V42,データ!$F$2:$G$101,2,FALSE),""))))</f>
        <v/>
      </c>
      <c r="Z36" s="563" t="str">
        <f>ASC(IF(競技者データ入力シート!W42="","",競技者データ入力シート!W42))</f>
        <v/>
      </c>
      <c r="AC36" s="564" t="str">
        <f>IF($O36="","",IF($O36="男",IFERROR(VLOOKUP(競技者データ入力シート!AA42,データ!$B$2:$C$101,2,FALSE),""),IF($O36="女",IFERROR(VLOOKUP(競技者データ入力シート!AA42,データ!$F$2:$G$101,2,FALSE),""))))</f>
        <v/>
      </c>
      <c r="AD36" s="563" t="str">
        <f>ASC(IF(競技者データ入力シート!AB42="","",競技者データ入力シート!AB42))</f>
        <v/>
      </c>
      <c r="AG36" s="564"/>
      <c r="AO36" s="564" t="str">
        <f>IF(競技者データ入力シート!$I42="一般","A",(IF(競技者データ入力シート!$I42="大学","A",(IF(競技者データ入力シート!$I42="高校","B",(IF(競技者データ入力シート!$I42="中学","B","")))))))</f>
        <v/>
      </c>
      <c r="AP36" s="564" t="str">
        <f>IF(競技者データ入力シート!Y42="","",競技者データ入力シート!Y42)</f>
        <v/>
      </c>
      <c r="AQ36" s="583" t="str">
        <f>IF(競技者データ入力シート!$Y42="","",(IFERROR(VLOOKUP(($Y36&amp;$AP36),$DA$2:$DB$65,2,FALSE),"")))</f>
        <v/>
      </c>
      <c r="AR36" s="583" t="str">
        <f>IF(競技者データ入力シート!$Y42="","",$B36)</f>
        <v/>
      </c>
      <c r="AS36" s="583" t="str">
        <f>IF(競技者データ入力シート!$Y42="","",$C36&amp;$AP36)</f>
        <v/>
      </c>
      <c r="AT36" s="583"/>
      <c r="AU36" s="583" t="str">
        <f>IF(競技者データ入力シート!$Y42="","",$C36&amp;$AP36)</f>
        <v/>
      </c>
      <c r="AV36" s="583" t="str">
        <f>IF(競技者データ入力シート!$Y42="","",$C36&amp;$AP36)</f>
        <v/>
      </c>
      <c r="AW36" s="564" t="str">
        <f>IF(競技者データ入力シート!$Y42="","",(COUNTIF($AQ$2:AQ36,AQ36)))</f>
        <v/>
      </c>
      <c r="AX36" s="564" t="str">
        <f>IF(競技者データ入力シート!$Y42="","",$E36)</f>
        <v/>
      </c>
      <c r="AY36" s="583" t="str">
        <f>IF(競技者データ入力シート!$Y42="","",$J36)</f>
        <v/>
      </c>
      <c r="AZ36" s="564" t="str">
        <f>IF(競技者データ入力シート!$Y42="","",$Y36)</f>
        <v/>
      </c>
      <c r="BA36" s="564" t="str">
        <f>IF(競技者データ入力シート!$Y42="","",$Z36)</f>
        <v/>
      </c>
      <c r="BB36" s="563" t="str">
        <f>IF(競技者データ入力シート!AD42="","",競技者データ入力シート!AD42)</f>
        <v/>
      </c>
      <c r="BC36" s="583" t="str">
        <f>IF(競技者データ入力シート!$AD42="","",(IFERROR(VLOOKUP(($AC36&amp;$BB36),$DA$2:$DB$65,2,FALSE),"")))</f>
        <v/>
      </c>
      <c r="BD36" s="583" t="str">
        <f>IF(競技者データ入力シート!$AD42="","",$B36)</f>
        <v/>
      </c>
      <c r="BE36" s="583" t="str">
        <f>IF(競技者データ入力シート!$AD42="","",$C36&amp;$BB36)</f>
        <v/>
      </c>
      <c r="BF36" s="583"/>
      <c r="BG36" s="583" t="str">
        <f>IF(競技者データ入力シート!$AD42="","",$C36&amp;$BB36)</f>
        <v/>
      </c>
      <c r="BH36" s="583" t="str">
        <f>IF(競技者データ入力シート!$AD42="","",$C36&amp;$BB36)</f>
        <v/>
      </c>
      <c r="BI36" s="583" t="str">
        <f>IF(競技者データ入力シート!$AD42="","",(COUNTIF($BC$2:BC36,BC36)))</f>
        <v/>
      </c>
      <c r="BJ36" s="583" t="str">
        <f>IF(競技者データ入力シート!$AD42="","",E36)</f>
        <v/>
      </c>
      <c r="BK36" s="583" t="str">
        <f>IF(競技者データ入力シート!$AD42="","",J36)</f>
        <v/>
      </c>
      <c r="BL36" s="564" t="str">
        <f>IF(競技者データ入力シート!$AD42="","",AC36)</f>
        <v/>
      </c>
      <c r="BM36" s="583" t="str">
        <f>IF(競技者データ入力シート!$AD42="","",AD36)</f>
        <v/>
      </c>
      <c r="CX36" s="563">
        <f t="shared" ref="CX36:CX41" si="20">CX35</f>
        <v>11</v>
      </c>
      <c r="CY36" s="563" t="str">
        <f t="shared" ref="CY36:CY41" si="21">CY35</f>
        <v>一般女子4X100mR</v>
      </c>
      <c r="CZ36" s="552" t="s">
        <v>405</v>
      </c>
      <c r="DA36" s="552" t="str">
        <f t="shared" si="1"/>
        <v>11C</v>
      </c>
      <c r="DB36" s="563" t="str">
        <f t="shared" ref="DB36:DB41" si="22">IF(DB35="","",DB35+1)</f>
        <v/>
      </c>
      <c r="DE36" s="563" t="str">
        <f t="shared" si="2"/>
        <v/>
      </c>
      <c r="DF36" s="563" t="str">
        <f t="shared" si="3"/>
        <v/>
      </c>
      <c r="DG36" s="564" t="str">
        <f t="shared" si="4"/>
        <v/>
      </c>
      <c r="DH36" s="564" t="str">
        <f>IF(DG36="","",COUNTIF($DG$2:DG36,DG36))</f>
        <v/>
      </c>
      <c r="DI36" s="564" t="str">
        <f t="shared" si="5"/>
        <v/>
      </c>
      <c r="DJ36" s="564" t="str">
        <f>IF(DI36="","",COUNTIF($DI$2:DI36,DI36))</f>
        <v/>
      </c>
      <c r="DL36" s="563" t="str">
        <f t="shared" si="6"/>
        <v/>
      </c>
      <c r="DM36" s="563" t="str">
        <f>IF(DL36="","",CONCATENATE(競技者データ入力シート!D42,競技者データ入力シート!E42))</f>
        <v/>
      </c>
      <c r="DN36" s="563" t="str">
        <f t="shared" si="7"/>
        <v/>
      </c>
      <c r="DO36" s="563" t="str">
        <f>IF(DN36="","",CONCATENATE(競技者データ入力シート!D42,競技者データ入力シート!E42))</f>
        <v/>
      </c>
    </row>
    <row r="37" spans="2:119" x14ac:dyDescent="0.25">
      <c r="B37" s="563" t="str">
        <f>IF(競技者データ入力シート!$S$2="","",競技者データ入力シート!$S$2)</f>
        <v/>
      </c>
      <c r="C37" s="563" t="str">
        <f>IF(競技者データ入力シート!$D43="","",競技者データ入力シート!$S$3)</f>
        <v/>
      </c>
      <c r="D37" s="563" t="str">
        <f>IF(競技者データ入力シート!D43="","",競技者データ入力シート!B43)</f>
        <v/>
      </c>
      <c r="E37" s="563" t="str">
        <f>IF(競技者データ入力シート!D43="","",C37&amp;D37)</f>
        <v/>
      </c>
      <c r="F37" s="563" t="str">
        <f>IF(競技者データ入力シート!D43="","",競技者データ入力シート!$S$2)</f>
        <v/>
      </c>
      <c r="I37" s="563" t="str">
        <f>ASC(IF(競技者データ入力シート!D43="","",競技者データ入力シート!C43))</f>
        <v/>
      </c>
      <c r="J37" s="563" t="str">
        <f>IF(競技者データ入力シート!D43="","",TRIM(競技者データ入力シート!D43)&amp;" "&amp;(TRIM(競技者データ入力シート!E43)))</f>
        <v/>
      </c>
      <c r="K37" s="563" t="str">
        <f>ASC(IF(競技者データ入力シート!F43="","",TRIM(競技者データ入力シート!F43)&amp;" "&amp;(TRIM(競技者データ入力シート!G43))))</f>
        <v/>
      </c>
      <c r="L37" s="563" t="str">
        <f t="shared" si="0"/>
        <v/>
      </c>
      <c r="M37" s="563" t="str">
        <f>ASC(IF(競技者データ入力シート!H43="","",競技者データ入力シート!H43))</f>
        <v/>
      </c>
      <c r="N37" s="563" t="str">
        <f>ASC(IF(競技者データ入力シート!P43="","",競技者データ入力シート!P43))</f>
        <v/>
      </c>
      <c r="O37" s="563" t="str">
        <f>IF(競技者データ入力シート!J43="","",競技者データ入力シート!J43)</f>
        <v/>
      </c>
      <c r="P37" s="563" t="str">
        <f>ASC(IF(競技者データ入力シート!K43="","",競技者データ入力シート!K43))</f>
        <v/>
      </c>
      <c r="Q37" s="563" t="str">
        <f>ASC(IF(競技者データ入力シート!L43="","",競技者データ入力シート!L43))</f>
        <v/>
      </c>
      <c r="R37" s="563" t="str">
        <f>ASC(IF(競技者データ入力シート!M43="","",競技者データ入力シート!M43))</f>
        <v/>
      </c>
      <c r="S37" s="563" t="str">
        <f>IF(競技者データ入力シート!O43="","",競技者データ入力シート!O43)</f>
        <v/>
      </c>
      <c r="T37" s="563" t="str">
        <f>ASC(IF(競技者データ入力シート!N43="","",競技者データ入力シート!N43))</f>
        <v/>
      </c>
      <c r="U37" s="564" t="str">
        <f>IF($O37="","",IF($O37="男",IFERROR(VLOOKUP(競技者データ入力シート!Q43,データ!$B$2:$C$101,2,FALSE),""),IF($O37="女",IFERROR(VLOOKUP(競技者データ入力シート!Q43,データ!$F$2:$G$101,2,FALSE),""))))</f>
        <v/>
      </c>
      <c r="V37" s="563" t="str">
        <f>ASC(IF(競技者データ入力シート!Q43="","",競技者データ入力シート!R43))</f>
        <v/>
      </c>
      <c r="Y37" s="564" t="str">
        <f>IF($O37="","",IF($O37="男",IFERROR(VLOOKUP(競技者データ入力シート!V43,データ!$B$2:$C$101,2,FALSE),""),IF($O37="女",IFERROR(VLOOKUP(競技者データ入力シート!V43,データ!$F$2:$G$101,2,FALSE),""))))</f>
        <v/>
      </c>
      <c r="Z37" s="563" t="str">
        <f>ASC(IF(競技者データ入力シート!W43="","",競技者データ入力シート!W43))</f>
        <v/>
      </c>
      <c r="AC37" s="564" t="str">
        <f>IF($O37="","",IF($O37="男",IFERROR(VLOOKUP(競技者データ入力シート!AA43,データ!$B$2:$C$101,2,FALSE),""),IF($O37="女",IFERROR(VLOOKUP(競技者データ入力シート!AA43,データ!$F$2:$G$101,2,FALSE),""))))</f>
        <v/>
      </c>
      <c r="AD37" s="563" t="str">
        <f>ASC(IF(競技者データ入力シート!AB43="","",競技者データ入力シート!AB43))</f>
        <v/>
      </c>
      <c r="AG37" s="564"/>
      <c r="AO37" s="564" t="str">
        <f>IF(競技者データ入力シート!$I43="一般","A",(IF(競技者データ入力シート!$I43="大学","A",(IF(競技者データ入力シート!$I43="高校","B",(IF(競技者データ入力シート!$I43="中学","B","")))))))</f>
        <v/>
      </c>
      <c r="AP37" s="564" t="str">
        <f>IF(競技者データ入力シート!Y43="","",競技者データ入力シート!Y43)</f>
        <v/>
      </c>
      <c r="AQ37" s="583" t="str">
        <f>IF(競技者データ入力シート!$Y43="","",(IFERROR(VLOOKUP(($Y37&amp;$AP37),$DA$2:$DB$65,2,FALSE),"")))</f>
        <v/>
      </c>
      <c r="AR37" s="583" t="str">
        <f>IF(競技者データ入力シート!$Y43="","",$B37)</f>
        <v/>
      </c>
      <c r="AS37" s="583" t="str">
        <f>IF(競技者データ入力シート!$Y43="","",$C37&amp;$AP37)</f>
        <v/>
      </c>
      <c r="AT37" s="583"/>
      <c r="AU37" s="583" t="str">
        <f>IF(競技者データ入力シート!$Y43="","",$C37&amp;$AP37)</f>
        <v/>
      </c>
      <c r="AV37" s="583" t="str">
        <f>IF(競技者データ入力シート!$Y43="","",$C37&amp;$AP37)</f>
        <v/>
      </c>
      <c r="AW37" s="564" t="str">
        <f>IF(競技者データ入力シート!$Y43="","",(COUNTIF($AQ$2:AQ37,AQ37)))</f>
        <v/>
      </c>
      <c r="AX37" s="564" t="str">
        <f>IF(競技者データ入力シート!$Y43="","",$E37)</f>
        <v/>
      </c>
      <c r="AY37" s="583" t="str">
        <f>IF(競技者データ入力シート!$Y43="","",$J37)</f>
        <v/>
      </c>
      <c r="AZ37" s="564" t="str">
        <f>IF(競技者データ入力シート!$Y43="","",$Y37)</f>
        <v/>
      </c>
      <c r="BA37" s="564" t="str">
        <f>IF(競技者データ入力シート!$Y43="","",$Z37)</f>
        <v/>
      </c>
      <c r="BB37" s="563" t="str">
        <f>IF(競技者データ入力シート!AD43="","",競技者データ入力シート!AD43)</f>
        <v/>
      </c>
      <c r="BC37" s="583" t="str">
        <f>IF(競技者データ入力シート!$AD43="","",(IFERROR(VLOOKUP(($AC37&amp;$BB37),$DA$2:$DB$65,2,FALSE),"")))</f>
        <v/>
      </c>
      <c r="BD37" s="583" t="str">
        <f>IF(競技者データ入力シート!$AD43="","",$B37)</f>
        <v/>
      </c>
      <c r="BE37" s="583" t="str">
        <f>IF(競技者データ入力シート!$AD43="","",$C37&amp;$BB37)</f>
        <v/>
      </c>
      <c r="BF37" s="583"/>
      <c r="BG37" s="583" t="str">
        <f>IF(競技者データ入力シート!$AD43="","",$C37&amp;$BB37)</f>
        <v/>
      </c>
      <c r="BH37" s="583" t="str">
        <f>IF(競技者データ入力シート!$AD43="","",$C37&amp;$BB37)</f>
        <v/>
      </c>
      <c r="BI37" s="583" t="str">
        <f>IF(競技者データ入力シート!$AD43="","",(COUNTIF($BC$2:BC37,BC37)))</f>
        <v/>
      </c>
      <c r="BJ37" s="583" t="str">
        <f>IF(競技者データ入力シート!$AD43="","",E37)</f>
        <v/>
      </c>
      <c r="BK37" s="583" t="str">
        <f>IF(競技者データ入力シート!$AD43="","",J37)</f>
        <v/>
      </c>
      <c r="BL37" s="564" t="str">
        <f>IF(競技者データ入力シート!$AD43="","",AC37)</f>
        <v/>
      </c>
      <c r="BM37" s="583" t="str">
        <f>IF(競技者データ入力シート!$AD43="","",AD37)</f>
        <v/>
      </c>
      <c r="CX37" s="563">
        <f t="shared" si="20"/>
        <v>11</v>
      </c>
      <c r="CY37" s="563" t="str">
        <f t="shared" si="21"/>
        <v>一般女子4X100mR</v>
      </c>
      <c r="CZ37" s="552" t="s">
        <v>407</v>
      </c>
      <c r="DA37" s="552" t="str">
        <f t="shared" si="1"/>
        <v>11D</v>
      </c>
      <c r="DB37" s="563" t="str">
        <f t="shared" si="22"/>
        <v/>
      </c>
      <c r="DE37" s="563" t="str">
        <f t="shared" si="2"/>
        <v/>
      </c>
      <c r="DF37" s="563" t="str">
        <f t="shared" si="3"/>
        <v/>
      </c>
      <c r="DG37" s="564" t="str">
        <f t="shared" si="4"/>
        <v/>
      </c>
      <c r="DH37" s="564" t="str">
        <f>IF(DG37="","",COUNTIF($DG$2:DG37,DG37))</f>
        <v/>
      </c>
      <c r="DI37" s="564" t="str">
        <f t="shared" si="5"/>
        <v/>
      </c>
      <c r="DJ37" s="564" t="str">
        <f>IF(DI37="","",COUNTIF($DI$2:DI37,DI37))</f>
        <v/>
      </c>
      <c r="DL37" s="563" t="str">
        <f t="shared" si="6"/>
        <v/>
      </c>
      <c r="DM37" s="563" t="str">
        <f>IF(DL37="","",CONCATENATE(競技者データ入力シート!D43,競技者データ入力シート!E43))</f>
        <v/>
      </c>
      <c r="DN37" s="563" t="str">
        <f t="shared" si="7"/>
        <v/>
      </c>
      <c r="DO37" s="563" t="str">
        <f>IF(DN37="","",CONCATENATE(競技者データ入力シート!D43,競技者データ入力シート!E43))</f>
        <v/>
      </c>
    </row>
    <row r="38" spans="2:119" x14ac:dyDescent="0.25">
      <c r="B38" s="563" t="str">
        <f>IF(競技者データ入力シート!$S$2="","",競技者データ入力シート!$S$2)</f>
        <v/>
      </c>
      <c r="C38" s="563" t="str">
        <f>IF(競技者データ入力シート!$D44="","",競技者データ入力シート!$S$3)</f>
        <v/>
      </c>
      <c r="D38" s="563" t="str">
        <f>IF(競技者データ入力シート!D44="","",競技者データ入力シート!B44)</f>
        <v/>
      </c>
      <c r="E38" s="563" t="str">
        <f>IF(競技者データ入力シート!D44="","",C38&amp;D38)</f>
        <v/>
      </c>
      <c r="F38" s="563" t="str">
        <f>IF(競技者データ入力シート!D44="","",競技者データ入力シート!$S$2)</f>
        <v/>
      </c>
      <c r="I38" s="563" t="str">
        <f>ASC(IF(競技者データ入力シート!D44="","",競技者データ入力シート!C44))</f>
        <v/>
      </c>
      <c r="J38" s="563" t="str">
        <f>IF(競技者データ入力シート!D44="","",TRIM(競技者データ入力シート!D44)&amp;" "&amp;(TRIM(競技者データ入力シート!E44)))</f>
        <v/>
      </c>
      <c r="K38" s="563" t="str">
        <f>ASC(IF(競技者データ入力シート!F44="","",TRIM(競技者データ入力シート!F44)&amp;" "&amp;(TRIM(競技者データ入力シート!G44))))</f>
        <v/>
      </c>
      <c r="L38" s="563" t="str">
        <f t="shared" si="0"/>
        <v/>
      </c>
      <c r="M38" s="563" t="str">
        <f>ASC(IF(競技者データ入力シート!H44="","",競技者データ入力シート!H44))</f>
        <v/>
      </c>
      <c r="N38" s="563" t="str">
        <f>ASC(IF(競技者データ入力シート!P44="","",競技者データ入力シート!P44))</f>
        <v/>
      </c>
      <c r="O38" s="563" t="str">
        <f>IF(競技者データ入力シート!J44="","",競技者データ入力シート!J44)</f>
        <v/>
      </c>
      <c r="P38" s="563" t="str">
        <f>ASC(IF(競技者データ入力シート!K44="","",競技者データ入力シート!K44))</f>
        <v/>
      </c>
      <c r="Q38" s="563" t="str">
        <f>ASC(IF(競技者データ入力シート!L44="","",競技者データ入力シート!L44))</f>
        <v/>
      </c>
      <c r="R38" s="563" t="str">
        <f>ASC(IF(競技者データ入力シート!M44="","",競技者データ入力シート!M44))</f>
        <v/>
      </c>
      <c r="S38" s="563" t="str">
        <f>IF(競技者データ入力シート!O44="","",競技者データ入力シート!O44)</f>
        <v/>
      </c>
      <c r="T38" s="563" t="str">
        <f>ASC(IF(競技者データ入力シート!N44="","",競技者データ入力シート!N44))</f>
        <v/>
      </c>
      <c r="U38" s="564" t="str">
        <f>IF($O38="","",IF($O38="男",IFERROR(VLOOKUP(競技者データ入力シート!Q44,データ!$B$2:$C$101,2,FALSE),""),IF($O38="女",IFERROR(VLOOKUP(競技者データ入力シート!Q44,データ!$F$2:$G$101,2,FALSE),""))))</f>
        <v/>
      </c>
      <c r="V38" s="563" t="str">
        <f>ASC(IF(競技者データ入力シート!Q44="","",競技者データ入力シート!R44))</f>
        <v/>
      </c>
      <c r="Y38" s="564" t="str">
        <f>IF($O38="","",IF($O38="男",IFERROR(VLOOKUP(競技者データ入力シート!V44,データ!$B$2:$C$101,2,FALSE),""),IF($O38="女",IFERROR(VLOOKUP(競技者データ入力シート!V44,データ!$F$2:$G$101,2,FALSE),""))))</f>
        <v/>
      </c>
      <c r="Z38" s="563" t="str">
        <f>ASC(IF(競技者データ入力シート!W44="","",競技者データ入力シート!W44))</f>
        <v/>
      </c>
      <c r="AC38" s="564" t="str">
        <f>IF($O38="","",IF($O38="男",IFERROR(VLOOKUP(競技者データ入力シート!AA44,データ!$B$2:$C$101,2,FALSE),""),IF($O38="女",IFERROR(VLOOKUP(競技者データ入力シート!AA44,データ!$F$2:$G$101,2,FALSE),""))))</f>
        <v/>
      </c>
      <c r="AD38" s="563" t="str">
        <f>ASC(IF(競技者データ入力シート!AB44="","",競技者データ入力シート!AB44))</f>
        <v/>
      </c>
      <c r="AG38" s="564"/>
      <c r="AO38" s="564" t="str">
        <f>IF(競技者データ入力シート!$I44="一般","A",(IF(競技者データ入力シート!$I44="大学","A",(IF(競技者データ入力シート!$I44="高校","B",(IF(競技者データ入力シート!$I44="中学","B","")))))))</f>
        <v/>
      </c>
      <c r="AP38" s="564" t="str">
        <f>IF(競技者データ入力シート!Y44="","",競技者データ入力シート!Y44)</f>
        <v/>
      </c>
      <c r="AQ38" s="583" t="str">
        <f>IF(競技者データ入力シート!$Y44="","",(IFERROR(VLOOKUP(($Y38&amp;$AP38),$DA$2:$DB$65,2,FALSE),"")))</f>
        <v/>
      </c>
      <c r="AR38" s="583" t="str">
        <f>IF(競技者データ入力シート!$Y44="","",$B38)</f>
        <v/>
      </c>
      <c r="AS38" s="583" t="str">
        <f>IF(競技者データ入力シート!$Y44="","",$C38&amp;$AP38)</f>
        <v/>
      </c>
      <c r="AT38" s="583"/>
      <c r="AU38" s="583" t="str">
        <f>IF(競技者データ入力シート!$Y44="","",$C38&amp;$AP38)</f>
        <v/>
      </c>
      <c r="AV38" s="583" t="str">
        <f>IF(競技者データ入力シート!$Y44="","",$C38&amp;$AP38)</f>
        <v/>
      </c>
      <c r="AW38" s="564" t="str">
        <f>IF(競技者データ入力シート!$Y44="","",(COUNTIF($AQ$2:AQ38,AQ38)))</f>
        <v/>
      </c>
      <c r="AX38" s="564" t="str">
        <f>IF(競技者データ入力シート!$Y44="","",$E38)</f>
        <v/>
      </c>
      <c r="AY38" s="583" t="str">
        <f>IF(競技者データ入力シート!$Y44="","",$J38)</f>
        <v/>
      </c>
      <c r="AZ38" s="564" t="str">
        <f>IF(競技者データ入力シート!$Y44="","",$Y38)</f>
        <v/>
      </c>
      <c r="BA38" s="564" t="str">
        <f>IF(競技者データ入力シート!$Y44="","",$Z38)</f>
        <v/>
      </c>
      <c r="BB38" s="563" t="str">
        <f>IF(競技者データ入力シート!AD44="","",競技者データ入力シート!AD44)</f>
        <v/>
      </c>
      <c r="BC38" s="583" t="str">
        <f>IF(競技者データ入力シート!$AD44="","",(IFERROR(VLOOKUP(($AC38&amp;$BB38),$DA$2:$DB$65,2,FALSE),"")))</f>
        <v/>
      </c>
      <c r="BD38" s="583" t="str">
        <f>IF(競技者データ入力シート!$AD44="","",$B38)</f>
        <v/>
      </c>
      <c r="BE38" s="583" t="str">
        <f>IF(競技者データ入力シート!$AD44="","",$C38&amp;$BB38)</f>
        <v/>
      </c>
      <c r="BF38" s="583"/>
      <c r="BG38" s="583" t="str">
        <f>IF(競技者データ入力シート!$AD44="","",$C38&amp;$BB38)</f>
        <v/>
      </c>
      <c r="BH38" s="583" t="str">
        <f>IF(競技者データ入力シート!$AD44="","",$C38&amp;$BB38)</f>
        <v/>
      </c>
      <c r="BI38" s="583" t="str">
        <f>IF(競技者データ入力シート!$AD44="","",(COUNTIF($BC$2:BC38,BC38)))</f>
        <v/>
      </c>
      <c r="BJ38" s="583" t="str">
        <f>IF(競技者データ入力シート!$AD44="","",E38)</f>
        <v/>
      </c>
      <c r="BK38" s="583" t="str">
        <f>IF(競技者データ入力シート!$AD44="","",J38)</f>
        <v/>
      </c>
      <c r="BL38" s="564" t="str">
        <f>IF(競技者データ入力シート!$AD44="","",AC38)</f>
        <v/>
      </c>
      <c r="BM38" s="583" t="str">
        <f>IF(競技者データ入力シート!$AD44="","",AD38)</f>
        <v/>
      </c>
      <c r="CX38" s="563">
        <f t="shared" si="20"/>
        <v>11</v>
      </c>
      <c r="CY38" s="563" t="str">
        <f t="shared" si="21"/>
        <v>一般女子4X100mR</v>
      </c>
      <c r="CZ38" s="552" t="s">
        <v>409</v>
      </c>
      <c r="DA38" s="552" t="str">
        <f t="shared" si="1"/>
        <v>11E</v>
      </c>
      <c r="DB38" s="563" t="str">
        <f t="shared" si="22"/>
        <v/>
      </c>
      <c r="DE38" s="563" t="str">
        <f t="shared" si="2"/>
        <v/>
      </c>
      <c r="DF38" s="563" t="str">
        <f t="shared" si="3"/>
        <v/>
      </c>
      <c r="DG38" s="564" t="str">
        <f t="shared" si="4"/>
        <v/>
      </c>
      <c r="DH38" s="564" t="str">
        <f>IF(DG38="","",COUNTIF($DG$2:DG38,DG38))</f>
        <v/>
      </c>
      <c r="DI38" s="564" t="str">
        <f t="shared" si="5"/>
        <v/>
      </c>
      <c r="DJ38" s="564" t="str">
        <f>IF(DI38="","",COUNTIF($DI$2:DI38,DI38))</f>
        <v/>
      </c>
      <c r="DL38" s="563" t="str">
        <f t="shared" si="6"/>
        <v/>
      </c>
      <c r="DM38" s="563" t="str">
        <f>IF(DL38="","",CONCATENATE(競技者データ入力シート!D44,競技者データ入力シート!E44))</f>
        <v/>
      </c>
      <c r="DN38" s="563" t="str">
        <f t="shared" si="7"/>
        <v/>
      </c>
      <c r="DO38" s="563" t="str">
        <f>IF(DN38="","",CONCATENATE(競技者データ入力シート!D44,競技者データ入力シート!E44))</f>
        <v/>
      </c>
    </row>
    <row r="39" spans="2:119" x14ac:dyDescent="0.25">
      <c r="B39" s="563" t="str">
        <f>IF(競技者データ入力シート!$S$2="","",競技者データ入力シート!$S$2)</f>
        <v/>
      </c>
      <c r="C39" s="563" t="str">
        <f>IF(競技者データ入力シート!$D45="","",競技者データ入力シート!$S$3)</f>
        <v/>
      </c>
      <c r="D39" s="563" t="str">
        <f>IF(競技者データ入力シート!D45="","",競技者データ入力シート!B45)</f>
        <v/>
      </c>
      <c r="E39" s="563" t="str">
        <f>IF(競技者データ入力シート!D45="","",C39&amp;D39)</f>
        <v/>
      </c>
      <c r="F39" s="563" t="str">
        <f>IF(競技者データ入力シート!D45="","",競技者データ入力シート!$S$2)</f>
        <v/>
      </c>
      <c r="I39" s="563" t="str">
        <f>ASC(IF(競技者データ入力シート!D45="","",競技者データ入力シート!C45))</f>
        <v/>
      </c>
      <c r="J39" s="563" t="str">
        <f>IF(競技者データ入力シート!D45="","",TRIM(競技者データ入力シート!D45)&amp;" "&amp;(TRIM(競技者データ入力シート!E45)))</f>
        <v/>
      </c>
      <c r="K39" s="563" t="str">
        <f>ASC(IF(競技者データ入力シート!F45="","",TRIM(競技者データ入力シート!F45)&amp;" "&amp;(TRIM(競技者データ入力シート!G45))))</f>
        <v/>
      </c>
      <c r="L39" s="563" t="str">
        <f t="shared" si="0"/>
        <v/>
      </c>
      <c r="M39" s="563" t="str">
        <f>ASC(IF(競技者データ入力シート!H45="","",競技者データ入力シート!H45))</f>
        <v/>
      </c>
      <c r="N39" s="563" t="str">
        <f>ASC(IF(競技者データ入力シート!P45="","",競技者データ入力シート!P45))</f>
        <v/>
      </c>
      <c r="O39" s="563" t="str">
        <f>IF(競技者データ入力シート!J45="","",競技者データ入力シート!J45)</f>
        <v/>
      </c>
      <c r="P39" s="563" t="str">
        <f>ASC(IF(競技者データ入力シート!K45="","",競技者データ入力シート!K45))</f>
        <v/>
      </c>
      <c r="Q39" s="563" t="str">
        <f>ASC(IF(競技者データ入力シート!L45="","",競技者データ入力シート!L45))</f>
        <v/>
      </c>
      <c r="R39" s="563" t="str">
        <f>ASC(IF(競技者データ入力シート!M45="","",競技者データ入力シート!M45))</f>
        <v/>
      </c>
      <c r="S39" s="563" t="str">
        <f>IF(競技者データ入力シート!O45="","",競技者データ入力シート!O45)</f>
        <v/>
      </c>
      <c r="T39" s="563" t="str">
        <f>ASC(IF(競技者データ入力シート!N45="","",競技者データ入力シート!N45))</f>
        <v/>
      </c>
      <c r="U39" s="564" t="str">
        <f>IF($O39="","",IF($O39="男",IFERROR(VLOOKUP(競技者データ入力シート!Q45,データ!$B$2:$C$101,2,FALSE),""),IF($O39="女",IFERROR(VLOOKUP(競技者データ入力シート!Q45,データ!$F$2:$G$101,2,FALSE),""))))</f>
        <v/>
      </c>
      <c r="V39" s="563" t="str">
        <f>ASC(IF(競技者データ入力シート!Q45="","",競技者データ入力シート!R45))</f>
        <v/>
      </c>
      <c r="Y39" s="564" t="str">
        <f>IF($O39="","",IF($O39="男",IFERROR(VLOOKUP(競技者データ入力シート!V45,データ!$B$2:$C$101,2,FALSE),""),IF($O39="女",IFERROR(VLOOKUP(競技者データ入力シート!V45,データ!$F$2:$G$101,2,FALSE),""))))</f>
        <v/>
      </c>
      <c r="Z39" s="563" t="str">
        <f>ASC(IF(競技者データ入力シート!W45="","",競技者データ入力シート!W45))</f>
        <v/>
      </c>
      <c r="AC39" s="564" t="str">
        <f>IF($O39="","",IF($O39="男",IFERROR(VLOOKUP(競技者データ入力シート!AA45,データ!$B$2:$C$101,2,FALSE),""),IF($O39="女",IFERROR(VLOOKUP(競技者データ入力シート!AA45,データ!$F$2:$G$101,2,FALSE),""))))</f>
        <v/>
      </c>
      <c r="AD39" s="563" t="str">
        <f>ASC(IF(競技者データ入力シート!AB45="","",競技者データ入力シート!AB45))</f>
        <v/>
      </c>
      <c r="AG39" s="564"/>
      <c r="AO39" s="564" t="str">
        <f>IF(競技者データ入力シート!$I45="一般","A",(IF(競技者データ入力シート!$I45="大学","A",(IF(競技者データ入力シート!$I45="高校","B",(IF(競技者データ入力シート!$I45="中学","B","")))))))</f>
        <v/>
      </c>
      <c r="AP39" s="564" t="str">
        <f>IF(競技者データ入力シート!Y45="","",競技者データ入力シート!Y45)</f>
        <v/>
      </c>
      <c r="AQ39" s="583" t="str">
        <f>IF(競技者データ入力シート!$Y45="","",(IFERROR(VLOOKUP(($Y39&amp;$AP39),$DA$2:$DB$65,2,FALSE),"")))</f>
        <v/>
      </c>
      <c r="AR39" s="583" t="str">
        <f>IF(競技者データ入力シート!$Y45="","",$B39)</f>
        <v/>
      </c>
      <c r="AS39" s="583" t="str">
        <f>IF(競技者データ入力シート!$Y45="","",$C39&amp;$AP39)</f>
        <v/>
      </c>
      <c r="AT39" s="583"/>
      <c r="AU39" s="583" t="str">
        <f>IF(競技者データ入力シート!$Y45="","",$C39&amp;$AP39)</f>
        <v/>
      </c>
      <c r="AV39" s="583" t="str">
        <f>IF(競技者データ入力シート!$Y45="","",$C39&amp;$AP39)</f>
        <v/>
      </c>
      <c r="AW39" s="564" t="str">
        <f>IF(競技者データ入力シート!$Y45="","",(COUNTIF($AQ$2:AQ39,AQ39)))</f>
        <v/>
      </c>
      <c r="AX39" s="564" t="str">
        <f>IF(競技者データ入力シート!$Y45="","",$E39)</f>
        <v/>
      </c>
      <c r="AY39" s="583" t="str">
        <f>IF(競技者データ入力シート!$Y45="","",$J39)</f>
        <v/>
      </c>
      <c r="AZ39" s="564" t="str">
        <f>IF(競技者データ入力シート!$Y45="","",$Y39)</f>
        <v/>
      </c>
      <c r="BA39" s="564" t="str">
        <f>IF(競技者データ入力シート!$Y45="","",$Z39)</f>
        <v/>
      </c>
      <c r="BB39" s="563" t="str">
        <f>IF(競技者データ入力シート!AD45="","",競技者データ入力シート!AD45)</f>
        <v/>
      </c>
      <c r="BC39" s="583" t="str">
        <f>IF(競技者データ入力シート!$AD45="","",(IFERROR(VLOOKUP(($AC39&amp;$BB39),$DA$2:$DB$65,2,FALSE),"")))</f>
        <v/>
      </c>
      <c r="BD39" s="583" t="str">
        <f>IF(競技者データ入力シート!$AD45="","",$B39)</f>
        <v/>
      </c>
      <c r="BE39" s="583" t="str">
        <f>IF(競技者データ入力シート!$AD45="","",$C39&amp;$BB39)</f>
        <v/>
      </c>
      <c r="BF39" s="583"/>
      <c r="BG39" s="583" t="str">
        <f>IF(競技者データ入力シート!$AD45="","",$C39&amp;$BB39)</f>
        <v/>
      </c>
      <c r="BH39" s="583" t="str">
        <f>IF(競技者データ入力シート!$AD45="","",$C39&amp;$BB39)</f>
        <v/>
      </c>
      <c r="BI39" s="583" t="str">
        <f>IF(競技者データ入力シート!$AD45="","",(COUNTIF($BC$2:BC39,BC39)))</f>
        <v/>
      </c>
      <c r="BJ39" s="583" t="str">
        <f>IF(競技者データ入力シート!$AD45="","",E39)</f>
        <v/>
      </c>
      <c r="BK39" s="583" t="str">
        <f>IF(競技者データ入力シート!$AD45="","",J39)</f>
        <v/>
      </c>
      <c r="BL39" s="564" t="str">
        <f>IF(競技者データ入力シート!$AD45="","",AC39)</f>
        <v/>
      </c>
      <c r="BM39" s="583" t="str">
        <f>IF(競技者データ入力シート!$AD45="","",AD39)</f>
        <v/>
      </c>
      <c r="CX39" s="563">
        <f t="shared" si="20"/>
        <v>11</v>
      </c>
      <c r="CY39" s="563" t="str">
        <f t="shared" si="21"/>
        <v>一般女子4X100mR</v>
      </c>
      <c r="CZ39" s="552" t="s">
        <v>450</v>
      </c>
      <c r="DA39" s="552" t="str">
        <f t="shared" si="1"/>
        <v>11F</v>
      </c>
      <c r="DB39" s="563" t="str">
        <f t="shared" si="22"/>
        <v/>
      </c>
      <c r="DE39" s="563" t="str">
        <f t="shared" si="2"/>
        <v/>
      </c>
      <c r="DF39" s="563" t="str">
        <f t="shared" si="3"/>
        <v/>
      </c>
      <c r="DG39" s="564" t="str">
        <f t="shared" si="4"/>
        <v/>
      </c>
      <c r="DH39" s="564" t="str">
        <f>IF(DG39="","",COUNTIF($DG$2:DG39,DG39))</f>
        <v/>
      </c>
      <c r="DI39" s="564" t="str">
        <f t="shared" si="5"/>
        <v/>
      </c>
      <c r="DJ39" s="564" t="str">
        <f>IF(DI39="","",COUNTIF($DI$2:DI39,DI39))</f>
        <v/>
      </c>
      <c r="DL39" s="563" t="str">
        <f t="shared" si="6"/>
        <v/>
      </c>
      <c r="DM39" s="563" t="str">
        <f>IF(DL39="","",CONCATENATE(競技者データ入力シート!D45,競技者データ入力シート!E45))</f>
        <v/>
      </c>
      <c r="DN39" s="563" t="str">
        <f t="shared" si="7"/>
        <v/>
      </c>
      <c r="DO39" s="563" t="str">
        <f>IF(DN39="","",CONCATENATE(競技者データ入力シート!D45,競技者データ入力シート!E45))</f>
        <v/>
      </c>
    </row>
    <row r="40" spans="2:119" x14ac:dyDescent="0.25">
      <c r="B40" s="563" t="str">
        <f>IF(競技者データ入力シート!$S$2="","",競技者データ入力シート!$S$2)</f>
        <v/>
      </c>
      <c r="C40" s="563" t="str">
        <f>IF(競技者データ入力シート!$D46="","",競技者データ入力シート!$S$3)</f>
        <v/>
      </c>
      <c r="D40" s="563" t="str">
        <f>IF(競技者データ入力シート!D46="","",競技者データ入力シート!B46)</f>
        <v/>
      </c>
      <c r="E40" s="563" t="str">
        <f>IF(競技者データ入力シート!D46="","",C40&amp;D40)</f>
        <v/>
      </c>
      <c r="F40" s="563" t="str">
        <f>IF(競技者データ入力シート!D46="","",競技者データ入力シート!$S$2)</f>
        <v/>
      </c>
      <c r="I40" s="563" t="str">
        <f>ASC(IF(競技者データ入力シート!D46="","",競技者データ入力シート!C46))</f>
        <v/>
      </c>
      <c r="J40" s="563" t="str">
        <f>IF(競技者データ入力シート!D46="","",TRIM(競技者データ入力シート!D46)&amp;" "&amp;(TRIM(競技者データ入力シート!E46)))</f>
        <v/>
      </c>
      <c r="K40" s="563" t="str">
        <f>ASC(IF(競技者データ入力シート!F46="","",TRIM(競技者データ入力シート!F46)&amp;" "&amp;(TRIM(競技者データ入力シート!G46))))</f>
        <v/>
      </c>
      <c r="L40" s="563" t="str">
        <f t="shared" si="0"/>
        <v/>
      </c>
      <c r="M40" s="563" t="str">
        <f>ASC(IF(競技者データ入力シート!H46="","",競技者データ入力シート!H46))</f>
        <v/>
      </c>
      <c r="N40" s="563" t="str">
        <f>ASC(IF(競技者データ入力シート!P46="","",競技者データ入力シート!P46))</f>
        <v/>
      </c>
      <c r="O40" s="563" t="str">
        <f>IF(競技者データ入力シート!J46="","",競技者データ入力シート!J46)</f>
        <v/>
      </c>
      <c r="P40" s="563" t="str">
        <f>ASC(IF(競技者データ入力シート!K46="","",競技者データ入力シート!K46))</f>
        <v/>
      </c>
      <c r="Q40" s="563" t="str">
        <f>ASC(IF(競技者データ入力シート!L46="","",競技者データ入力シート!L46))</f>
        <v/>
      </c>
      <c r="R40" s="563" t="str">
        <f>ASC(IF(競技者データ入力シート!M46="","",競技者データ入力シート!M46))</f>
        <v/>
      </c>
      <c r="S40" s="563" t="str">
        <f>IF(競技者データ入力シート!O46="","",競技者データ入力シート!O46)</f>
        <v/>
      </c>
      <c r="T40" s="563" t="str">
        <f>ASC(IF(競技者データ入力シート!N46="","",競技者データ入力シート!N46))</f>
        <v/>
      </c>
      <c r="U40" s="564" t="str">
        <f>IF($O40="","",IF($O40="男",IFERROR(VLOOKUP(競技者データ入力シート!Q46,データ!$B$2:$C$101,2,FALSE),""),IF($O40="女",IFERROR(VLOOKUP(競技者データ入力シート!Q46,データ!$F$2:$G$101,2,FALSE),""))))</f>
        <v/>
      </c>
      <c r="V40" s="563" t="str">
        <f>ASC(IF(競技者データ入力シート!Q46="","",競技者データ入力シート!R46))</f>
        <v/>
      </c>
      <c r="Y40" s="564" t="str">
        <f>IF($O40="","",IF($O40="男",IFERROR(VLOOKUP(競技者データ入力シート!V46,データ!$B$2:$C$101,2,FALSE),""),IF($O40="女",IFERROR(VLOOKUP(競技者データ入力シート!V46,データ!$F$2:$G$101,2,FALSE),""))))</f>
        <v/>
      </c>
      <c r="Z40" s="563" t="str">
        <f>ASC(IF(競技者データ入力シート!W46="","",競技者データ入力シート!W46))</f>
        <v/>
      </c>
      <c r="AC40" s="564" t="str">
        <f>IF($O40="","",IF($O40="男",IFERROR(VLOOKUP(競技者データ入力シート!AA46,データ!$B$2:$C$101,2,FALSE),""),IF($O40="女",IFERROR(VLOOKUP(競技者データ入力シート!AA46,データ!$F$2:$G$101,2,FALSE),""))))</f>
        <v/>
      </c>
      <c r="AD40" s="563" t="str">
        <f>ASC(IF(競技者データ入力シート!AB46="","",競技者データ入力シート!AB46))</f>
        <v/>
      </c>
      <c r="AG40" s="564"/>
      <c r="AO40" s="564" t="str">
        <f>IF(競技者データ入力シート!$I46="一般","A",(IF(競技者データ入力シート!$I46="大学","A",(IF(競技者データ入力シート!$I46="高校","B",(IF(競技者データ入力シート!$I46="中学","B","")))))))</f>
        <v/>
      </c>
      <c r="AP40" s="564" t="str">
        <f>IF(競技者データ入力シート!Y46="","",競技者データ入力シート!Y46)</f>
        <v/>
      </c>
      <c r="AQ40" s="583" t="str">
        <f>IF(競技者データ入力シート!$Y46="","",(IFERROR(VLOOKUP(($Y40&amp;$AP40),$DA$2:$DB$65,2,FALSE),"")))</f>
        <v/>
      </c>
      <c r="AR40" s="583" t="str">
        <f>IF(競技者データ入力シート!$Y46="","",$B40)</f>
        <v/>
      </c>
      <c r="AS40" s="583" t="str">
        <f>IF(競技者データ入力シート!$Y46="","",$C40&amp;$AP40)</f>
        <v/>
      </c>
      <c r="AT40" s="583"/>
      <c r="AU40" s="583" t="str">
        <f>IF(競技者データ入力シート!$Y46="","",$C40&amp;$AP40)</f>
        <v/>
      </c>
      <c r="AV40" s="583" t="str">
        <f>IF(競技者データ入力シート!$Y46="","",$C40&amp;$AP40)</f>
        <v/>
      </c>
      <c r="AW40" s="564" t="str">
        <f>IF(競技者データ入力シート!$Y46="","",(COUNTIF($AQ$2:AQ40,AQ40)))</f>
        <v/>
      </c>
      <c r="AX40" s="564" t="str">
        <f>IF(競技者データ入力シート!$Y46="","",$E40)</f>
        <v/>
      </c>
      <c r="AY40" s="583" t="str">
        <f>IF(競技者データ入力シート!$Y46="","",$J40)</f>
        <v/>
      </c>
      <c r="AZ40" s="564" t="str">
        <f>IF(競技者データ入力シート!$Y46="","",$Y40)</f>
        <v/>
      </c>
      <c r="BA40" s="564" t="str">
        <f>IF(競技者データ入力シート!$Y46="","",$Z40)</f>
        <v/>
      </c>
      <c r="BB40" s="563" t="str">
        <f>IF(競技者データ入力シート!AD46="","",競技者データ入力シート!AD46)</f>
        <v/>
      </c>
      <c r="BC40" s="583" t="str">
        <f>IF(競技者データ入力シート!$AD46="","",(IFERROR(VLOOKUP(($AC40&amp;$BB40),$DA$2:$DB$65,2,FALSE),"")))</f>
        <v/>
      </c>
      <c r="BD40" s="583" t="str">
        <f>IF(競技者データ入力シート!$AD46="","",$B40)</f>
        <v/>
      </c>
      <c r="BE40" s="583" t="str">
        <f>IF(競技者データ入力シート!$AD46="","",$C40&amp;$BB40)</f>
        <v/>
      </c>
      <c r="BF40" s="583"/>
      <c r="BG40" s="583" t="str">
        <f>IF(競技者データ入力シート!$AD46="","",$C40&amp;$BB40)</f>
        <v/>
      </c>
      <c r="BH40" s="583" t="str">
        <f>IF(競技者データ入力シート!$AD46="","",$C40&amp;$BB40)</f>
        <v/>
      </c>
      <c r="BI40" s="583" t="str">
        <f>IF(競技者データ入力シート!$AD46="","",(COUNTIF($BC$2:BC40,BC40)))</f>
        <v/>
      </c>
      <c r="BJ40" s="583" t="str">
        <f>IF(競技者データ入力シート!$AD46="","",E40)</f>
        <v/>
      </c>
      <c r="BK40" s="583" t="str">
        <f>IF(競技者データ入力シート!$AD46="","",J40)</f>
        <v/>
      </c>
      <c r="BL40" s="564" t="str">
        <f>IF(競技者データ入力シート!$AD46="","",AC40)</f>
        <v/>
      </c>
      <c r="BM40" s="583" t="str">
        <f>IF(競技者データ入力シート!$AD46="","",AD40)</f>
        <v/>
      </c>
      <c r="CX40" s="563">
        <f t="shared" si="20"/>
        <v>11</v>
      </c>
      <c r="CY40" s="563" t="str">
        <f t="shared" si="21"/>
        <v>一般女子4X100mR</v>
      </c>
      <c r="CZ40" s="552" t="s">
        <v>451</v>
      </c>
      <c r="DA40" s="552" t="str">
        <f t="shared" si="1"/>
        <v>11G</v>
      </c>
      <c r="DB40" s="563" t="str">
        <f t="shared" si="22"/>
        <v/>
      </c>
      <c r="DE40" s="563" t="str">
        <f t="shared" si="2"/>
        <v/>
      </c>
      <c r="DF40" s="563" t="str">
        <f t="shared" si="3"/>
        <v/>
      </c>
      <c r="DG40" s="564" t="str">
        <f t="shared" si="4"/>
        <v/>
      </c>
      <c r="DH40" s="564" t="str">
        <f>IF(DG40="","",COUNTIF($DG$2:DG40,DG40))</f>
        <v/>
      </c>
      <c r="DI40" s="564" t="str">
        <f t="shared" si="5"/>
        <v/>
      </c>
      <c r="DJ40" s="564" t="str">
        <f>IF(DI40="","",COUNTIF($DI$2:DI40,DI40))</f>
        <v/>
      </c>
      <c r="DL40" s="563" t="str">
        <f t="shared" si="6"/>
        <v/>
      </c>
      <c r="DM40" s="563" t="str">
        <f>IF(DL40="","",CONCATENATE(競技者データ入力シート!D46,競技者データ入力シート!E46))</f>
        <v/>
      </c>
      <c r="DN40" s="563" t="str">
        <f t="shared" si="7"/>
        <v/>
      </c>
      <c r="DO40" s="563" t="str">
        <f>IF(DN40="","",CONCATENATE(競技者データ入力シート!D46,競技者データ入力シート!E46))</f>
        <v/>
      </c>
    </row>
    <row r="41" spans="2:119" x14ac:dyDescent="0.25">
      <c r="B41" s="563" t="str">
        <f>IF(競技者データ入力シート!$S$2="","",競技者データ入力シート!$S$2)</f>
        <v/>
      </c>
      <c r="C41" s="563" t="str">
        <f>IF(競技者データ入力シート!$D47="","",競技者データ入力シート!$S$3)</f>
        <v/>
      </c>
      <c r="D41" s="563" t="str">
        <f>IF(競技者データ入力シート!D47="","",競技者データ入力シート!B47)</f>
        <v/>
      </c>
      <c r="E41" s="563" t="str">
        <f>IF(競技者データ入力シート!D47="","",C41&amp;D41)</f>
        <v/>
      </c>
      <c r="F41" s="563" t="str">
        <f>IF(競技者データ入力シート!D47="","",競技者データ入力シート!$S$2)</f>
        <v/>
      </c>
      <c r="I41" s="563" t="str">
        <f>ASC(IF(競技者データ入力シート!D47="","",競技者データ入力シート!C47))</f>
        <v/>
      </c>
      <c r="J41" s="563" t="str">
        <f>IF(競技者データ入力シート!D47="","",TRIM(競技者データ入力シート!D47)&amp;" "&amp;(TRIM(競技者データ入力シート!E47)))</f>
        <v/>
      </c>
      <c r="K41" s="563" t="str">
        <f>ASC(IF(競技者データ入力シート!F47="","",TRIM(競技者データ入力シート!F47)&amp;" "&amp;(TRIM(競技者データ入力シート!G47))))</f>
        <v/>
      </c>
      <c r="L41" s="563" t="str">
        <f t="shared" si="0"/>
        <v/>
      </c>
      <c r="M41" s="563" t="str">
        <f>ASC(IF(競技者データ入力シート!H47="","",競技者データ入力シート!H47))</f>
        <v/>
      </c>
      <c r="N41" s="563" t="str">
        <f>ASC(IF(競技者データ入力シート!P47="","",競技者データ入力シート!P47))</f>
        <v/>
      </c>
      <c r="O41" s="563" t="str">
        <f>IF(競技者データ入力シート!J47="","",競技者データ入力シート!J47)</f>
        <v/>
      </c>
      <c r="P41" s="563" t="str">
        <f>ASC(IF(競技者データ入力シート!K47="","",競技者データ入力シート!K47))</f>
        <v/>
      </c>
      <c r="Q41" s="563" t="str">
        <f>ASC(IF(競技者データ入力シート!L47="","",競技者データ入力シート!L47))</f>
        <v/>
      </c>
      <c r="R41" s="563" t="str">
        <f>ASC(IF(競技者データ入力シート!M47="","",競技者データ入力シート!M47))</f>
        <v/>
      </c>
      <c r="S41" s="563" t="str">
        <f>IF(競技者データ入力シート!O47="","",競技者データ入力シート!O47)</f>
        <v/>
      </c>
      <c r="T41" s="563" t="str">
        <f>ASC(IF(競技者データ入力シート!N47="","",競技者データ入力シート!N47))</f>
        <v/>
      </c>
      <c r="U41" s="564" t="str">
        <f>IF($O41="","",IF($O41="男",IFERROR(VLOOKUP(競技者データ入力シート!Q47,データ!$B$2:$C$101,2,FALSE),""),IF($O41="女",IFERROR(VLOOKUP(競技者データ入力シート!Q47,データ!$F$2:$G$101,2,FALSE),""))))</f>
        <v/>
      </c>
      <c r="V41" s="563" t="str">
        <f>ASC(IF(競技者データ入力シート!Q47="","",競技者データ入力シート!R47))</f>
        <v/>
      </c>
      <c r="Y41" s="564" t="str">
        <f>IF($O41="","",IF($O41="男",IFERROR(VLOOKUP(競技者データ入力シート!V47,データ!$B$2:$C$101,2,FALSE),""),IF($O41="女",IFERROR(VLOOKUP(競技者データ入力シート!V47,データ!$F$2:$G$101,2,FALSE),""))))</f>
        <v/>
      </c>
      <c r="Z41" s="563" t="str">
        <f>ASC(IF(競技者データ入力シート!W47="","",競技者データ入力シート!W47))</f>
        <v/>
      </c>
      <c r="AC41" s="564" t="str">
        <f>IF($O41="","",IF($O41="男",IFERROR(VLOOKUP(競技者データ入力シート!AA47,データ!$B$2:$C$101,2,FALSE),""),IF($O41="女",IFERROR(VLOOKUP(競技者データ入力シート!AA47,データ!$F$2:$G$101,2,FALSE),""))))</f>
        <v/>
      </c>
      <c r="AD41" s="563" t="str">
        <f>ASC(IF(競技者データ入力シート!AB47="","",競技者データ入力シート!AB47))</f>
        <v/>
      </c>
      <c r="AG41" s="564"/>
      <c r="AO41" s="564" t="str">
        <f>IF(競技者データ入力シート!$I47="一般","A",(IF(競技者データ入力シート!$I47="大学","A",(IF(競技者データ入力シート!$I47="高校","B",(IF(競技者データ入力シート!$I47="中学","B","")))))))</f>
        <v/>
      </c>
      <c r="AP41" s="564" t="str">
        <f>IF(競技者データ入力シート!Y47="","",競技者データ入力シート!Y47)</f>
        <v/>
      </c>
      <c r="AQ41" s="583" t="str">
        <f>IF(競技者データ入力シート!$Y47="","",(IFERROR(VLOOKUP(($Y41&amp;$AP41),$DA$2:$DB$65,2,FALSE),"")))</f>
        <v/>
      </c>
      <c r="AR41" s="583" t="str">
        <f>IF(競技者データ入力シート!$Y47="","",$B41)</f>
        <v/>
      </c>
      <c r="AS41" s="583" t="str">
        <f>IF(競技者データ入力シート!$Y47="","",$C41&amp;$AP41)</f>
        <v/>
      </c>
      <c r="AT41" s="583"/>
      <c r="AU41" s="583" t="str">
        <f>IF(競技者データ入力シート!$Y47="","",$C41&amp;$AP41)</f>
        <v/>
      </c>
      <c r="AV41" s="583" t="str">
        <f>IF(競技者データ入力シート!$Y47="","",$C41&amp;$AP41)</f>
        <v/>
      </c>
      <c r="AW41" s="564" t="str">
        <f>IF(競技者データ入力シート!$Y47="","",(COUNTIF($AQ$2:AQ41,AQ41)))</f>
        <v/>
      </c>
      <c r="AX41" s="564" t="str">
        <f>IF(競技者データ入力シート!$Y47="","",$E41)</f>
        <v/>
      </c>
      <c r="AY41" s="583" t="str">
        <f>IF(競技者データ入力シート!$Y47="","",$J41)</f>
        <v/>
      </c>
      <c r="AZ41" s="564" t="str">
        <f>IF(競技者データ入力シート!$Y47="","",$Y41)</f>
        <v/>
      </c>
      <c r="BA41" s="564" t="str">
        <f>IF(競技者データ入力シート!$Y47="","",$Z41)</f>
        <v/>
      </c>
      <c r="BB41" s="563" t="str">
        <f>IF(競技者データ入力シート!AD47="","",競技者データ入力シート!AD47)</f>
        <v/>
      </c>
      <c r="BC41" s="583" t="str">
        <f>IF(競技者データ入力シート!$AD47="","",(IFERROR(VLOOKUP(($AC41&amp;$BB41),$DA$2:$DB$65,2,FALSE),"")))</f>
        <v/>
      </c>
      <c r="BD41" s="583" t="str">
        <f>IF(競技者データ入力シート!$AD47="","",$B41)</f>
        <v/>
      </c>
      <c r="BE41" s="583" t="str">
        <f>IF(競技者データ入力シート!$AD47="","",$C41&amp;$BB41)</f>
        <v/>
      </c>
      <c r="BF41" s="583"/>
      <c r="BG41" s="583" t="str">
        <f>IF(競技者データ入力シート!$AD47="","",$C41&amp;$BB41)</f>
        <v/>
      </c>
      <c r="BH41" s="583" t="str">
        <f>IF(競技者データ入力シート!$AD47="","",$C41&amp;$BB41)</f>
        <v/>
      </c>
      <c r="BI41" s="583" t="str">
        <f>IF(競技者データ入力シート!$AD47="","",(COUNTIF($BC$2:BC41,BC41)))</f>
        <v/>
      </c>
      <c r="BJ41" s="583" t="str">
        <f>IF(競技者データ入力シート!$AD47="","",E41)</f>
        <v/>
      </c>
      <c r="BK41" s="583" t="str">
        <f>IF(競技者データ入力シート!$AD47="","",J41)</f>
        <v/>
      </c>
      <c r="BL41" s="564" t="str">
        <f>IF(競技者データ入力シート!$AD47="","",AC41)</f>
        <v/>
      </c>
      <c r="BM41" s="583" t="str">
        <f>IF(競技者データ入力シート!$AD47="","",AD41)</f>
        <v/>
      </c>
      <c r="CX41" s="563">
        <f t="shared" si="20"/>
        <v>11</v>
      </c>
      <c r="CY41" s="563" t="str">
        <f t="shared" si="21"/>
        <v>一般女子4X100mR</v>
      </c>
      <c r="CZ41" s="552" t="s">
        <v>452</v>
      </c>
      <c r="DA41" s="552" t="str">
        <f t="shared" si="1"/>
        <v>11H</v>
      </c>
      <c r="DB41" s="563" t="str">
        <f t="shared" si="22"/>
        <v/>
      </c>
      <c r="DE41" s="563" t="str">
        <f t="shared" si="2"/>
        <v/>
      </c>
      <c r="DF41" s="563" t="str">
        <f t="shared" si="3"/>
        <v/>
      </c>
      <c r="DG41" s="564" t="str">
        <f t="shared" si="4"/>
        <v/>
      </c>
      <c r="DH41" s="564" t="str">
        <f>IF(DG41="","",COUNTIF($DG$2:DG41,DG41))</f>
        <v/>
      </c>
      <c r="DI41" s="564" t="str">
        <f t="shared" si="5"/>
        <v/>
      </c>
      <c r="DJ41" s="564" t="str">
        <f>IF(DI41="","",COUNTIF($DI$2:DI41,DI41))</f>
        <v/>
      </c>
      <c r="DL41" s="563" t="str">
        <f t="shared" si="6"/>
        <v/>
      </c>
      <c r="DM41" s="563" t="str">
        <f>IF(DL41="","",CONCATENATE(競技者データ入力シート!D47,競技者データ入力シート!E47))</f>
        <v/>
      </c>
      <c r="DN41" s="563" t="str">
        <f t="shared" si="7"/>
        <v/>
      </c>
      <c r="DO41" s="563" t="str">
        <f>IF(DN41="","",CONCATENATE(競技者データ入力シート!D47,競技者データ入力シート!E47))</f>
        <v/>
      </c>
    </row>
    <row r="42" spans="2:119" x14ac:dyDescent="0.25">
      <c r="B42" s="563" t="str">
        <f>IF(競技者データ入力シート!$S$2="","",競技者データ入力シート!$S$2)</f>
        <v/>
      </c>
      <c r="C42" s="563" t="str">
        <f>IF(競技者データ入力シート!$D48="","",競技者データ入力シート!$S$3)</f>
        <v/>
      </c>
      <c r="D42" s="563" t="str">
        <f>IF(競技者データ入力シート!D48="","",競技者データ入力シート!B48)</f>
        <v/>
      </c>
      <c r="E42" s="563" t="str">
        <f>IF(競技者データ入力シート!D48="","",C42&amp;D42)</f>
        <v/>
      </c>
      <c r="F42" s="563" t="str">
        <f>IF(競技者データ入力シート!D48="","",競技者データ入力シート!$S$2)</f>
        <v/>
      </c>
      <c r="I42" s="563" t="str">
        <f>ASC(IF(競技者データ入力シート!D48="","",競技者データ入力シート!C48))</f>
        <v/>
      </c>
      <c r="J42" s="563" t="str">
        <f>IF(競技者データ入力シート!D48="","",TRIM(競技者データ入力シート!D48)&amp;" "&amp;(TRIM(競技者データ入力シート!E48)))</f>
        <v/>
      </c>
      <c r="K42" s="563" t="str">
        <f>ASC(IF(競技者データ入力シート!F48="","",TRIM(競技者データ入力シート!F48)&amp;" "&amp;(TRIM(競技者データ入力シート!G48))))</f>
        <v/>
      </c>
      <c r="L42" s="563" t="str">
        <f t="shared" si="0"/>
        <v/>
      </c>
      <c r="M42" s="563" t="str">
        <f>ASC(IF(競技者データ入力シート!H48="","",競技者データ入力シート!H48))</f>
        <v/>
      </c>
      <c r="N42" s="563" t="str">
        <f>ASC(IF(競技者データ入力シート!P48="","",競技者データ入力シート!P48))</f>
        <v/>
      </c>
      <c r="O42" s="563" t="str">
        <f>IF(競技者データ入力シート!J48="","",競技者データ入力シート!J48)</f>
        <v/>
      </c>
      <c r="P42" s="563" t="str">
        <f>ASC(IF(競技者データ入力シート!K48="","",競技者データ入力シート!K48))</f>
        <v/>
      </c>
      <c r="Q42" s="563" t="str">
        <f>ASC(IF(競技者データ入力シート!L48="","",競技者データ入力シート!L48))</f>
        <v/>
      </c>
      <c r="R42" s="563" t="str">
        <f>ASC(IF(競技者データ入力シート!M48="","",競技者データ入力シート!M48))</f>
        <v/>
      </c>
      <c r="S42" s="563" t="str">
        <f>IF(競技者データ入力シート!O48="","",競技者データ入力シート!O48)</f>
        <v/>
      </c>
      <c r="T42" s="563" t="str">
        <f>ASC(IF(競技者データ入力シート!N48="","",競技者データ入力シート!N48))</f>
        <v/>
      </c>
      <c r="U42" s="564" t="str">
        <f>IF($O42="","",IF($O42="男",IFERROR(VLOOKUP(競技者データ入力シート!Q48,データ!$B$2:$C$101,2,FALSE),""),IF($O42="女",IFERROR(VLOOKUP(競技者データ入力シート!Q48,データ!$F$2:$G$101,2,FALSE),""))))</f>
        <v/>
      </c>
      <c r="V42" s="563" t="str">
        <f>ASC(IF(競技者データ入力シート!Q48="","",競技者データ入力シート!R48))</f>
        <v/>
      </c>
      <c r="Y42" s="564" t="str">
        <f>IF($O42="","",IF($O42="男",IFERROR(VLOOKUP(競技者データ入力シート!V48,データ!$B$2:$C$101,2,FALSE),""),IF($O42="女",IFERROR(VLOOKUP(競技者データ入力シート!V48,データ!$F$2:$G$101,2,FALSE),""))))</f>
        <v/>
      </c>
      <c r="Z42" s="563" t="str">
        <f>ASC(IF(競技者データ入力シート!W48="","",競技者データ入力シート!W48))</f>
        <v/>
      </c>
      <c r="AC42" s="564" t="str">
        <f>IF($O42="","",IF($O42="男",IFERROR(VLOOKUP(競技者データ入力シート!AA48,データ!$B$2:$C$101,2,FALSE),""),IF($O42="女",IFERROR(VLOOKUP(競技者データ入力シート!AA48,データ!$F$2:$G$101,2,FALSE),""))))</f>
        <v/>
      </c>
      <c r="AD42" s="563" t="str">
        <f>ASC(IF(競技者データ入力シート!AB48="","",競技者データ入力シート!AB48))</f>
        <v/>
      </c>
      <c r="AG42" s="564"/>
      <c r="AO42" s="564" t="str">
        <f>IF(競技者データ入力シート!$I48="一般","A",(IF(競技者データ入力シート!$I48="大学","A",(IF(競技者データ入力シート!$I48="高校","B",(IF(競技者データ入力シート!$I48="中学","B","")))))))</f>
        <v/>
      </c>
      <c r="AP42" s="564" t="str">
        <f>IF(競技者データ入力シート!Y48="","",競技者データ入力シート!Y48)</f>
        <v/>
      </c>
      <c r="AQ42" s="583" t="str">
        <f>IF(競技者データ入力シート!$Y48="","",(IFERROR(VLOOKUP(($Y42&amp;$AP42),$DA$2:$DB$65,2,FALSE),"")))</f>
        <v/>
      </c>
      <c r="AR42" s="583" t="str">
        <f>IF(競技者データ入力シート!$Y48="","",$B42)</f>
        <v/>
      </c>
      <c r="AS42" s="583" t="str">
        <f>IF(競技者データ入力シート!$Y48="","",$C42&amp;$AP42)</f>
        <v/>
      </c>
      <c r="AT42" s="583"/>
      <c r="AU42" s="583" t="str">
        <f>IF(競技者データ入力シート!$Y48="","",$C42&amp;$AP42)</f>
        <v/>
      </c>
      <c r="AV42" s="583" t="str">
        <f>IF(競技者データ入力シート!$Y48="","",$C42&amp;$AP42)</f>
        <v/>
      </c>
      <c r="AW42" s="564" t="str">
        <f>IF(競技者データ入力シート!$Y48="","",(COUNTIF($AQ$2:AQ42,AQ42)))</f>
        <v/>
      </c>
      <c r="AX42" s="564" t="str">
        <f>IF(競技者データ入力シート!$Y48="","",$E42)</f>
        <v/>
      </c>
      <c r="AY42" s="583" t="str">
        <f>IF(競技者データ入力シート!$Y48="","",$J42)</f>
        <v/>
      </c>
      <c r="AZ42" s="564" t="str">
        <f>IF(競技者データ入力シート!$Y48="","",$Y42)</f>
        <v/>
      </c>
      <c r="BA42" s="564" t="str">
        <f>IF(競技者データ入力シート!$Y48="","",$Z42)</f>
        <v/>
      </c>
      <c r="BB42" s="563" t="str">
        <f>IF(競技者データ入力シート!AD48="","",競技者データ入力シート!AD48)</f>
        <v/>
      </c>
      <c r="BC42" s="583" t="str">
        <f>IF(競技者データ入力シート!$AD48="","",(IFERROR(VLOOKUP(($AC42&amp;$BB42),$DA$2:$DB$65,2,FALSE),"")))</f>
        <v/>
      </c>
      <c r="BD42" s="583" t="str">
        <f>IF(競技者データ入力シート!$AD48="","",$B42)</f>
        <v/>
      </c>
      <c r="BE42" s="583" t="str">
        <f>IF(競技者データ入力シート!$AD48="","",$C42&amp;$BB42)</f>
        <v/>
      </c>
      <c r="BF42" s="583"/>
      <c r="BG42" s="583" t="str">
        <f>IF(競技者データ入力シート!$AD48="","",$C42&amp;$BB42)</f>
        <v/>
      </c>
      <c r="BH42" s="583" t="str">
        <f>IF(競技者データ入力シート!$AD48="","",$C42&amp;$BB42)</f>
        <v/>
      </c>
      <c r="BI42" s="583" t="str">
        <f>IF(競技者データ入力シート!$AD48="","",(COUNTIF($BC$2:BC42,BC42)))</f>
        <v/>
      </c>
      <c r="BJ42" s="583" t="str">
        <f>IF(競技者データ入力シート!$AD48="","",E42)</f>
        <v/>
      </c>
      <c r="BK42" s="583" t="str">
        <f>IF(競技者データ入力シート!$AD48="","",J42)</f>
        <v/>
      </c>
      <c r="BL42" s="564" t="str">
        <f>IF(競技者データ入力シート!$AD48="","",AC42)</f>
        <v/>
      </c>
      <c r="BM42" s="583" t="str">
        <f>IF(競技者データ入力シート!$AD48="","",AD42)</f>
        <v/>
      </c>
      <c r="CX42" s="563">
        <v>12</v>
      </c>
      <c r="CY42" s="563" t="s">
        <v>17</v>
      </c>
      <c r="CZ42" s="552" t="s">
        <v>398</v>
      </c>
      <c r="DA42" s="552" t="str">
        <f t="shared" si="1"/>
        <v>12A</v>
      </c>
      <c r="DB42" s="563" t="str">
        <f>IF(競技者データ入力シート!$S$2="","",競技者データ入力シート!$S$2*1000+CX42*10+1)</f>
        <v/>
      </c>
      <c r="DE42" s="563" t="str">
        <f t="shared" si="2"/>
        <v/>
      </c>
      <c r="DF42" s="563" t="str">
        <f t="shared" si="3"/>
        <v/>
      </c>
      <c r="DG42" s="564" t="str">
        <f t="shared" si="4"/>
        <v/>
      </c>
      <c r="DH42" s="564" t="str">
        <f>IF(DG42="","",COUNTIF($DG$2:DG42,DG42))</f>
        <v/>
      </c>
      <c r="DI42" s="564" t="str">
        <f t="shared" si="5"/>
        <v/>
      </c>
      <c r="DJ42" s="564" t="str">
        <f>IF(DI42="","",COUNTIF($DI$2:DI42,DI42))</f>
        <v/>
      </c>
      <c r="DL42" s="563" t="str">
        <f t="shared" si="6"/>
        <v/>
      </c>
      <c r="DM42" s="563" t="str">
        <f>IF(DL42="","",CONCATENATE(競技者データ入力シート!D48,競技者データ入力シート!E48))</f>
        <v/>
      </c>
      <c r="DN42" s="563" t="str">
        <f t="shared" si="7"/>
        <v/>
      </c>
      <c r="DO42" s="563" t="str">
        <f>IF(DN42="","",CONCATENATE(競技者データ入力シート!D48,競技者データ入力シート!E48))</f>
        <v/>
      </c>
    </row>
    <row r="43" spans="2:119" x14ac:dyDescent="0.25">
      <c r="B43" s="563" t="str">
        <f>IF(競技者データ入力シート!$S$2="","",競技者データ入力シート!$S$2)</f>
        <v/>
      </c>
      <c r="C43" s="563" t="str">
        <f>IF(競技者データ入力シート!$D49="","",競技者データ入力シート!$S$3)</f>
        <v/>
      </c>
      <c r="D43" s="563" t="str">
        <f>IF(競技者データ入力シート!D49="","",競技者データ入力シート!B49)</f>
        <v/>
      </c>
      <c r="E43" s="563" t="str">
        <f>IF(競技者データ入力シート!D49="","",C43&amp;D43)</f>
        <v/>
      </c>
      <c r="F43" s="563" t="str">
        <f>IF(競技者データ入力シート!D49="","",競技者データ入力シート!$S$2)</f>
        <v/>
      </c>
      <c r="I43" s="563" t="str">
        <f>ASC(IF(競技者データ入力シート!D49="","",競技者データ入力シート!C49))</f>
        <v/>
      </c>
      <c r="J43" s="563" t="str">
        <f>IF(競技者データ入力シート!D49="","",TRIM(競技者データ入力シート!D49)&amp;" "&amp;(TRIM(競技者データ入力シート!E49)))</f>
        <v/>
      </c>
      <c r="K43" s="563" t="str">
        <f>ASC(IF(競技者データ入力シート!F49="","",TRIM(競技者データ入力シート!F49)&amp;" "&amp;(TRIM(競技者データ入力シート!G49))))</f>
        <v/>
      </c>
      <c r="L43" s="563" t="str">
        <f t="shared" si="0"/>
        <v/>
      </c>
      <c r="M43" s="563" t="str">
        <f>ASC(IF(競技者データ入力シート!H49="","",競技者データ入力シート!H49))</f>
        <v/>
      </c>
      <c r="N43" s="563" t="str">
        <f>ASC(IF(競技者データ入力シート!P49="","",競技者データ入力シート!P49))</f>
        <v/>
      </c>
      <c r="O43" s="563" t="str">
        <f>IF(競技者データ入力シート!J49="","",競技者データ入力シート!J49)</f>
        <v/>
      </c>
      <c r="P43" s="563" t="str">
        <f>ASC(IF(競技者データ入力シート!K49="","",競技者データ入力シート!K49))</f>
        <v/>
      </c>
      <c r="Q43" s="563" t="str">
        <f>ASC(IF(競技者データ入力シート!L49="","",競技者データ入力シート!L49))</f>
        <v/>
      </c>
      <c r="R43" s="563" t="str">
        <f>ASC(IF(競技者データ入力シート!M49="","",競技者データ入力シート!M49))</f>
        <v/>
      </c>
      <c r="S43" s="563" t="str">
        <f>IF(競技者データ入力シート!O49="","",競技者データ入力シート!O49)</f>
        <v/>
      </c>
      <c r="T43" s="563" t="str">
        <f>ASC(IF(競技者データ入力シート!N49="","",競技者データ入力シート!N49))</f>
        <v/>
      </c>
      <c r="U43" s="564" t="str">
        <f>IF($O43="","",IF($O43="男",IFERROR(VLOOKUP(競技者データ入力シート!Q49,データ!$B$2:$C$101,2,FALSE),""),IF($O43="女",IFERROR(VLOOKUP(競技者データ入力シート!Q49,データ!$F$2:$G$101,2,FALSE),""))))</f>
        <v/>
      </c>
      <c r="V43" s="563" t="str">
        <f>ASC(IF(競技者データ入力シート!Q49="","",競技者データ入力シート!R49))</f>
        <v/>
      </c>
      <c r="Y43" s="564" t="str">
        <f>IF($O43="","",IF($O43="男",IFERROR(VLOOKUP(競技者データ入力シート!V49,データ!$B$2:$C$101,2,FALSE),""),IF($O43="女",IFERROR(VLOOKUP(競技者データ入力シート!V49,データ!$F$2:$G$101,2,FALSE),""))))</f>
        <v/>
      </c>
      <c r="Z43" s="563" t="str">
        <f>ASC(IF(競技者データ入力シート!W49="","",競技者データ入力シート!W49))</f>
        <v/>
      </c>
      <c r="AC43" s="564" t="str">
        <f>IF($O43="","",IF($O43="男",IFERROR(VLOOKUP(競技者データ入力シート!AA49,データ!$B$2:$C$101,2,FALSE),""),IF($O43="女",IFERROR(VLOOKUP(競技者データ入力シート!AA49,データ!$F$2:$G$101,2,FALSE),""))))</f>
        <v/>
      </c>
      <c r="AD43" s="563" t="str">
        <f>ASC(IF(競技者データ入力シート!AB49="","",競技者データ入力シート!AB49))</f>
        <v/>
      </c>
      <c r="AG43" s="564"/>
      <c r="AO43" s="564" t="str">
        <f>IF(競技者データ入力シート!$I49="一般","A",(IF(競技者データ入力シート!$I49="大学","A",(IF(競技者データ入力シート!$I49="高校","B",(IF(競技者データ入力シート!$I49="中学","B","")))))))</f>
        <v/>
      </c>
      <c r="AP43" s="564" t="str">
        <f>IF(競技者データ入力シート!Y49="","",競技者データ入力シート!Y49)</f>
        <v/>
      </c>
      <c r="AQ43" s="583" t="str">
        <f>IF(競技者データ入力シート!$Y49="","",(IFERROR(VLOOKUP(($Y43&amp;$AP43),$DA$2:$DB$65,2,FALSE),"")))</f>
        <v/>
      </c>
      <c r="AR43" s="583" t="str">
        <f>IF(競技者データ入力シート!$Y49="","",$B43)</f>
        <v/>
      </c>
      <c r="AS43" s="583" t="str">
        <f>IF(競技者データ入力シート!$Y49="","",$C43&amp;$AP43)</f>
        <v/>
      </c>
      <c r="AT43" s="583"/>
      <c r="AU43" s="583" t="str">
        <f>IF(競技者データ入力シート!$Y49="","",$C43&amp;$AP43)</f>
        <v/>
      </c>
      <c r="AV43" s="583" t="str">
        <f>IF(競技者データ入力シート!$Y49="","",$C43&amp;$AP43)</f>
        <v/>
      </c>
      <c r="AW43" s="564" t="str">
        <f>IF(競技者データ入力シート!$Y49="","",(COUNTIF($AQ$2:AQ43,AQ43)))</f>
        <v/>
      </c>
      <c r="AX43" s="564" t="str">
        <f>IF(競技者データ入力シート!$Y49="","",$E43)</f>
        <v/>
      </c>
      <c r="AY43" s="583" t="str">
        <f>IF(競技者データ入力シート!$Y49="","",$J43)</f>
        <v/>
      </c>
      <c r="AZ43" s="564" t="str">
        <f>IF(競技者データ入力シート!$Y49="","",$Y43)</f>
        <v/>
      </c>
      <c r="BA43" s="564" t="str">
        <f>IF(競技者データ入力シート!$Y49="","",$Z43)</f>
        <v/>
      </c>
      <c r="BB43" s="563" t="str">
        <f>IF(競技者データ入力シート!AD49="","",競技者データ入力シート!AD49)</f>
        <v/>
      </c>
      <c r="BC43" s="583" t="str">
        <f>IF(競技者データ入力シート!$AD49="","",(IFERROR(VLOOKUP(($AC43&amp;$BB43),$DA$2:$DB$65,2,FALSE),"")))</f>
        <v/>
      </c>
      <c r="BD43" s="583" t="str">
        <f>IF(競技者データ入力シート!$AD49="","",$B43)</f>
        <v/>
      </c>
      <c r="BE43" s="583" t="str">
        <f>IF(競技者データ入力シート!$AD49="","",$C43&amp;$BB43)</f>
        <v/>
      </c>
      <c r="BF43" s="583"/>
      <c r="BG43" s="583" t="str">
        <f>IF(競技者データ入力シート!$AD49="","",$C43&amp;$BB43)</f>
        <v/>
      </c>
      <c r="BH43" s="583" t="str">
        <f>IF(競技者データ入力シート!$AD49="","",$C43&amp;$BB43)</f>
        <v/>
      </c>
      <c r="BI43" s="583" t="str">
        <f>IF(競技者データ入力シート!$AD49="","",(COUNTIF($BC$2:BC43,BC43)))</f>
        <v/>
      </c>
      <c r="BJ43" s="583" t="str">
        <f>IF(競技者データ入力シート!$AD49="","",E43)</f>
        <v/>
      </c>
      <c r="BK43" s="583" t="str">
        <f>IF(競技者データ入力シート!$AD49="","",J43)</f>
        <v/>
      </c>
      <c r="BL43" s="564" t="str">
        <f>IF(競技者データ入力シート!$AD49="","",AC43)</f>
        <v/>
      </c>
      <c r="BM43" s="583" t="str">
        <f>IF(競技者データ入力シート!$AD49="","",AD43)</f>
        <v/>
      </c>
      <c r="CX43" s="563">
        <f>CX42</f>
        <v>12</v>
      </c>
      <c r="CY43" s="563" t="str">
        <f>CY42</f>
        <v>一般女子4X400mR</v>
      </c>
      <c r="CZ43" s="552" t="s">
        <v>403</v>
      </c>
      <c r="DA43" s="552" t="str">
        <f t="shared" si="1"/>
        <v>12B</v>
      </c>
      <c r="DB43" s="563" t="str">
        <f>IF(DB42="","",DB42+1)</f>
        <v/>
      </c>
      <c r="DE43" s="563" t="str">
        <f t="shared" si="2"/>
        <v/>
      </c>
      <c r="DF43" s="563" t="str">
        <f t="shared" si="3"/>
        <v/>
      </c>
      <c r="DG43" s="564" t="str">
        <f t="shared" si="4"/>
        <v/>
      </c>
      <c r="DH43" s="564" t="str">
        <f>IF(DG43="","",COUNTIF($DG$2:DG43,DG43))</f>
        <v/>
      </c>
      <c r="DI43" s="564" t="str">
        <f t="shared" si="5"/>
        <v/>
      </c>
      <c r="DJ43" s="564" t="str">
        <f>IF(DI43="","",COUNTIF($DI$2:DI43,DI43))</f>
        <v/>
      </c>
      <c r="DL43" s="563" t="str">
        <f t="shared" si="6"/>
        <v/>
      </c>
      <c r="DM43" s="563" t="str">
        <f>IF(DL43="","",CONCATENATE(競技者データ入力シート!D49,競技者データ入力シート!E49))</f>
        <v/>
      </c>
      <c r="DN43" s="563" t="str">
        <f t="shared" si="7"/>
        <v/>
      </c>
      <c r="DO43" s="563" t="str">
        <f>IF(DN43="","",CONCATENATE(競技者データ入力シート!D49,競技者データ入力シート!E49))</f>
        <v/>
      </c>
    </row>
    <row r="44" spans="2:119" x14ac:dyDescent="0.25">
      <c r="B44" s="563" t="str">
        <f>IF(競技者データ入力シート!$S$2="","",競技者データ入力シート!$S$2)</f>
        <v/>
      </c>
      <c r="C44" s="563" t="str">
        <f>IF(競技者データ入力シート!$D50="","",競技者データ入力シート!$S$3)</f>
        <v/>
      </c>
      <c r="D44" s="563" t="str">
        <f>IF(競技者データ入力シート!D50="","",競技者データ入力シート!B50)</f>
        <v/>
      </c>
      <c r="E44" s="563" t="str">
        <f>IF(競技者データ入力シート!D50="","",C44&amp;D44)</f>
        <v/>
      </c>
      <c r="F44" s="563" t="str">
        <f>IF(競技者データ入力シート!D50="","",競技者データ入力シート!$S$2)</f>
        <v/>
      </c>
      <c r="I44" s="563" t="str">
        <f>ASC(IF(競技者データ入力シート!D50="","",競技者データ入力シート!C50))</f>
        <v/>
      </c>
      <c r="J44" s="563" t="str">
        <f>IF(競技者データ入力シート!D50="","",TRIM(競技者データ入力シート!D50)&amp;" "&amp;(TRIM(競技者データ入力シート!E50)))</f>
        <v/>
      </c>
      <c r="K44" s="563" t="str">
        <f>ASC(IF(競技者データ入力シート!F50="","",TRIM(競技者データ入力シート!F50)&amp;" "&amp;(TRIM(競技者データ入力シート!G50))))</f>
        <v/>
      </c>
      <c r="L44" s="563" t="str">
        <f t="shared" si="0"/>
        <v/>
      </c>
      <c r="M44" s="563" t="str">
        <f>ASC(IF(競技者データ入力シート!H50="","",競技者データ入力シート!H50))</f>
        <v/>
      </c>
      <c r="N44" s="563" t="str">
        <f>ASC(IF(競技者データ入力シート!P50="","",競技者データ入力シート!P50))</f>
        <v/>
      </c>
      <c r="O44" s="563" t="str">
        <f>IF(競技者データ入力シート!J50="","",競技者データ入力シート!J50)</f>
        <v/>
      </c>
      <c r="P44" s="563" t="str">
        <f>ASC(IF(競技者データ入力シート!K50="","",競技者データ入力シート!K50))</f>
        <v/>
      </c>
      <c r="Q44" s="563" t="str">
        <f>ASC(IF(競技者データ入力シート!L50="","",競技者データ入力シート!L50))</f>
        <v/>
      </c>
      <c r="R44" s="563" t="str">
        <f>ASC(IF(競技者データ入力シート!M50="","",競技者データ入力シート!M50))</f>
        <v/>
      </c>
      <c r="S44" s="563" t="str">
        <f>IF(競技者データ入力シート!O50="","",競技者データ入力シート!O50)</f>
        <v/>
      </c>
      <c r="T44" s="563" t="str">
        <f>ASC(IF(競技者データ入力シート!N50="","",競技者データ入力シート!N50))</f>
        <v/>
      </c>
      <c r="U44" s="564" t="str">
        <f>IF($O44="","",IF($O44="男",IFERROR(VLOOKUP(競技者データ入力シート!Q50,データ!$B$2:$C$101,2,FALSE),""),IF($O44="女",IFERROR(VLOOKUP(競技者データ入力シート!Q50,データ!$F$2:$G$101,2,FALSE),""))))</f>
        <v/>
      </c>
      <c r="V44" s="563" t="str">
        <f>ASC(IF(競技者データ入力シート!Q50="","",競技者データ入力シート!R50))</f>
        <v/>
      </c>
      <c r="Y44" s="564" t="str">
        <f>IF($O44="","",IF($O44="男",IFERROR(VLOOKUP(競技者データ入力シート!V50,データ!$B$2:$C$101,2,FALSE),""),IF($O44="女",IFERROR(VLOOKUP(競技者データ入力シート!V50,データ!$F$2:$G$101,2,FALSE),""))))</f>
        <v/>
      </c>
      <c r="Z44" s="563" t="str">
        <f>ASC(IF(競技者データ入力シート!W50="","",競技者データ入力シート!W50))</f>
        <v/>
      </c>
      <c r="AC44" s="564" t="str">
        <f>IF($O44="","",IF($O44="男",IFERROR(VLOOKUP(競技者データ入力シート!AA50,データ!$B$2:$C$101,2,FALSE),""),IF($O44="女",IFERROR(VLOOKUP(競技者データ入力シート!AA50,データ!$F$2:$G$101,2,FALSE),""))))</f>
        <v/>
      </c>
      <c r="AD44" s="563" t="str">
        <f>ASC(IF(競技者データ入力シート!AB50="","",競技者データ入力シート!AB50))</f>
        <v/>
      </c>
      <c r="AG44" s="564"/>
      <c r="AO44" s="564" t="str">
        <f>IF(競技者データ入力シート!$I50="一般","A",(IF(競技者データ入力シート!$I50="大学","A",(IF(競技者データ入力シート!$I50="高校","B",(IF(競技者データ入力シート!$I50="中学","B","")))))))</f>
        <v/>
      </c>
      <c r="AP44" s="564" t="str">
        <f>IF(競技者データ入力シート!Y50="","",競技者データ入力シート!Y50)</f>
        <v/>
      </c>
      <c r="AQ44" s="583" t="str">
        <f>IF(競技者データ入力シート!$Y50="","",(IFERROR(VLOOKUP(($Y44&amp;$AP44),$DA$2:$DB$65,2,FALSE),"")))</f>
        <v/>
      </c>
      <c r="AR44" s="583" t="str">
        <f>IF(競技者データ入力シート!$Y50="","",$B44)</f>
        <v/>
      </c>
      <c r="AS44" s="583" t="str">
        <f>IF(競技者データ入力シート!$Y50="","",$C44&amp;$AP44)</f>
        <v/>
      </c>
      <c r="AT44" s="583"/>
      <c r="AU44" s="583" t="str">
        <f>IF(競技者データ入力シート!$Y50="","",$C44&amp;$AP44)</f>
        <v/>
      </c>
      <c r="AV44" s="583" t="str">
        <f>IF(競技者データ入力シート!$Y50="","",$C44&amp;$AP44)</f>
        <v/>
      </c>
      <c r="AW44" s="564" t="str">
        <f>IF(競技者データ入力シート!$Y50="","",(COUNTIF($AQ$2:AQ44,AQ44)))</f>
        <v/>
      </c>
      <c r="AX44" s="564" t="str">
        <f>IF(競技者データ入力シート!$Y50="","",$E44)</f>
        <v/>
      </c>
      <c r="AY44" s="583" t="str">
        <f>IF(競技者データ入力シート!$Y50="","",$J44)</f>
        <v/>
      </c>
      <c r="AZ44" s="564" t="str">
        <f>IF(競技者データ入力シート!$Y50="","",$Y44)</f>
        <v/>
      </c>
      <c r="BA44" s="564" t="str">
        <f>IF(競技者データ入力シート!$Y50="","",$Z44)</f>
        <v/>
      </c>
      <c r="BB44" s="563" t="str">
        <f>IF(競技者データ入力シート!AD50="","",競技者データ入力シート!AD50)</f>
        <v/>
      </c>
      <c r="BC44" s="583" t="str">
        <f>IF(競技者データ入力シート!$AD50="","",(IFERROR(VLOOKUP(($AC44&amp;$BB44),$DA$2:$DB$65,2,FALSE),"")))</f>
        <v/>
      </c>
      <c r="BD44" s="583" t="str">
        <f>IF(競技者データ入力シート!$AD50="","",$B44)</f>
        <v/>
      </c>
      <c r="BE44" s="583" t="str">
        <f>IF(競技者データ入力シート!$AD50="","",$C44&amp;$BB44)</f>
        <v/>
      </c>
      <c r="BF44" s="583"/>
      <c r="BG44" s="583" t="str">
        <f>IF(競技者データ入力シート!$AD50="","",$C44&amp;$BB44)</f>
        <v/>
      </c>
      <c r="BH44" s="583" t="str">
        <f>IF(競技者データ入力シート!$AD50="","",$C44&amp;$BB44)</f>
        <v/>
      </c>
      <c r="BI44" s="583" t="str">
        <f>IF(競技者データ入力シート!$AD50="","",(COUNTIF($BC$2:BC44,BC44)))</f>
        <v/>
      </c>
      <c r="BJ44" s="583" t="str">
        <f>IF(競技者データ入力シート!$AD50="","",E44)</f>
        <v/>
      </c>
      <c r="BK44" s="583" t="str">
        <f>IF(競技者データ入力シート!$AD50="","",J44)</f>
        <v/>
      </c>
      <c r="BL44" s="564" t="str">
        <f>IF(競技者データ入力シート!$AD50="","",AC44)</f>
        <v/>
      </c>
      <c r="BM44" s="583" t="str">
        <f>IF(競技者データ入力シート!$AD50="","",AD44)</f>
        <v/>
      </c>
      <c r="CX44" s="563">
        <f t="shared" ref="CX44:CX49" si="23">CX43</f>
        <v>12</v>
      </c>
      <c r="CY44" s="563" t="str">
        <f t="shared" ref="CY44:CY49" si="24">CY43</f>
        <v>一般女子4X400mR</v>
      </c>
      <c r="CZ44" s="552" t="s">
        <v>405</v>
      </c>
      <c r="DA44" s="552" t="str">
        <f t="shared" si="1"/>
        <v>12C</v>
      </c>
      <c r="DB44" s="563" t="str">
        <f t="shared" ref="DB44:DB49" si="25">IF(DB43="","",DB43+1)</f>
        <v/>
      </c>
      <c r="DE44" s="563" t="str">
        <f t="shared" si="2"/>
        <v/>
      </c>
      <c r="DF44" s="563" t="str">
        <f t="shared" si="3"/>
        <v/>
      </c>
      <c r="DG44" s="564" t="str">
        <f t="shared" si="4"/>
        <v/>
      </c>
      <c r="DH44" s="564" t="str">
        <f>IF(DG44="","",COUNTIF($DG$2:DG44,DG44))</f>
        <v/>
      </c>
      <c r="DI44" s="564" t="str">
        <f t="shared" si="5"/>
        <v/>
      </c>
      <c r="DJ44" s="564" t="str">
        <f>IF(DI44="","",COUNTIF($DI$2:DI44,DI44))</f>
        <v/>
      </c>
      <c r="DL44" s="563" t="str">
        <f t="shared" si="6"/>
        <v/>
      </c>
      <c r="DM44" s="563" t="str">
        <f>IF(DL44="","",CONCATENATE(競技者データ入力シート!D50,競技者データ入力シート!E50))</f>
        <v/>
      </c>
      <c r="DN44" s="563" t="str">
        <f t="shared" si="7"/>
        <v/>
      </c>
      <c r="DO44" s="563" t="str">
        <f>IF(DN44="","",CONCATENATE(競技者データ入力シート!D50,競技者データ入力シート!E50))</f>
        <v/>
      </c>
    </row>
    <row r="45" spans="2:119" x14ac:dyDescent="0.25">
      <c r="B45" s="563" t="str">
        <f>IF(競技者データ入力シート!$S$2="","",競技者データ入力シート!$S$2)</f>
        <v/>
      </c>
      <c r="C45" s="563" t="str">
        <f>IF(競技者データ入力シート!$D51="","",競技者データ入力シート!$S$3)</f>
        <v/>
      </c>
      <c r="D45" s="563" t="str">
        <f>IF(競技者データ入力シート!D51="","",競技者データ入力シート!B51)</f>
        <v/>
      </c>
      <c r="E45" s="563" t="str">
        <f>IF(競技者データ入力シート!D51="","",C45&amp;D45)</f>
        <v/>
      </c>
      <c r="F45" s="563" t="str">
        <f>IF(競技者データ入力シート!D51="","",競技者データ入力シート!$S$2)</f>
        <v/>
      </c>
      <c r="I45" s="563" t="str">
        <f>ASC(IF(競技者データ入力シート!D51="","",競技者データ入力シート!C51))</f>
        <v/>
      </c>
      <c r="J45" s="563" t="str">
        <f>IF(競技者データ入力シート!D51="","",TRIM(競技者データ入力シート!D51)&amp;" "&amp;(TRIM(競技者データ入力シート!E51)))</f>
        <v/>
      </c>
      <c r="K45" s="563" t="str">
        <f>ASC(IF(競技者データ入力シート!F51="","",TRIM(競技者データ入力シート!F51)&amp;" "&amp;(TRIM(競技者データ入力シート!G51))))</f>
        <v/>
      </c>
      <c r="L45" s="563" t="str">
        <f t="shared" si="0"/>
        <v/>
      </c>
      <c r="M45" s="563" t="str">
        <f>ASC(IF(競技者データ入力シート!H51="","",競技者データ入力シート!H51))</f>
        <v/>
      </c>
      <c r="N45" s="563" t="str">
        <f>ASC(IF(競技者データ入力シート!P51="","",競技者データ入力シート!P51))</f>
        <v/>
      </c>
      <c r="O45" s="563" t="str">
        <f>IF(競技者データ入力シート!J51="","",競技者データ入力シート!J51)</f>
        <v/>
      </c>
      <c r="P45" s="563" t="str">
        <f>ASC(IF(競技者データ入力シート!K51="","",競技者データ入力シート!K51))</f>
        <v/>
      </c>
      <c r="Q45" s="563" t="str">
        <f>ASC(IF(競技者データ入力シート!L51="","",競技者データ入力シート!L51))</f>
        <v/>
      </c>
      <c r="R45" s="563" t="str">
        <f>ASC(IF(競技者データ入力シート!M51="","",競技者データ入力シート!M51))</f>
        <v/>
      </c>
      <c r="S45" s="563" t="str">
        <f>IF(競技者データ入力シート!O51="","",競技者データ入力シート!O51)</f>
        <v/>
      </c>
      <c r="T45" s="563" t="str">
        <f>ASC(IF(競技者データ入力シート!N51="","",競技者データ入力シート!N51))</f>
        <v/>
      </c>
      <c r="U45" s="564" t="str">
        <f>IF($O45="","",IF($O45="男",IFERROR(VLOOKUP(競技者データ入力シート!Q51,データ!$B$2:$C$101,2,FALSE),""),IF($O45="女",IFERROR(VLOOKUP(競技者データ入力シート!Q51,データ!$F$2:$G$101,2,FALSE),""))))</f>
        <v/>
      </c>
      <c r="V45" s="563" t="str">
        <f>ASC(IF(競技者データ入力シート!Q51="","",競技者データ入力シート!R51))</f>
        <v/>
      </c>
      <c r="Y45" s="564" t="str">
        <f>IF($O45="","",IF($O45="男",IFERROR(VLOOKUP(競技者データ入力シート!V51,データ!$B$2:$C$101,2,FALSE),""),IF($O45="女",IFERROR(VLOOKUP(競技者データ入力シート!V51,データ!$F$2:$G$101,2,FALSE),""))))</f>
        <v/>
      </c>
      <c r="Z45" s="563" t="str">
        <f>ASC(IF(競技者データ入力シート!W51="","",競技者データ入力シート!W51))</f>
        <v/>
      </c>
      <c r="AC45" s="564" t="str">
        <f>IF($O45="","",IF($O45="男",IFERROR(VLOOKUP(競技者データ入力シート!AA51,データ!$B$2:$C$101,2,FALSE),""),IF($O45="女",IFERROR(VLOOKUP(競技者データ入力シート!AA51,データ!$F$2:$G$101,2,FALSE),""))))</f>
        <v/>
      </c>
      <c r="AD45" s="563" t="str">
        <f>ASC(IF(競技者データ入力シート!AB51="","",競技者データ入力シート!AB51))</f>
        <v/>
      </c>
      <c r="AG45" s="564"/>
      <c r="AO45" s="564" t="str">
        <f>IF(競技者データ入力シート!$I51="一般","A",(IF(競技者データ入力シート!$I51="大学","A",(IF(競技者データ入力シート!$I51="高校","B",(IF(競技者データ入力シート!$I51="中学","B","")))))))</f>
        <v/>
      </c>
      <c r="AP45" s="564" t="str">
        <f>IF(競技者データ入力シート!Y51="","",競技者データ入力シート!Y51)</f>
        <v/>
      </c>
      <c r="AQ45" s="583" t="str">
        <f>IF(競技者データ入力シート!$Y51="","",(IFERROR(VLOOKUP(($Y45&amp;$AP45),$DA$2:$DB$65,2,FALSE),"")))</f>
        <v/>
      </c>
      <c r="AR45" s="583" t="str">
        <f>IF(競技者データ入力シート!$Y51="","",$B45)</f>
        <v/>
      </c>
      <c r="AS45" s="583" t="str">
        <f>IF(競技者データ入力シート!$Y51="","",$C45&amp;$AP45)</f>
        <v/>
      </c>
      <c r="AT45" s="583"/>
      <c r="AU45" s="583" t="str">
        <f>IF(競技者データ入力シート!$Y51="","",$C45&amp;$AP45)</f>
        <v/>
      </c>
      <c r="AV45" s="583" t="str">
        <f>IF(競技者データ入力シート!$Y51="","",$C45&amp;$AP45)</f>
        <v/>
      </c>
      <c r="AW45" s="564" t="str">
        <f>IF(競技者データ入力シート!$Y51="","",(COUNTIF($AQ$2:AQ45,AQ45)))</f>
        <v/>
      </c>
      <c r="AX45" s="564" t="str">
        <f>IF(競技者データ入力シート!$Y51="","",$E45)</f>
        <v/>
      </c>
      <c r="AY45" s="583" t="str">
        <f>IF(競技者データ入力シート!$Y51="","",$J45)</f>
        <v/>
      </c>
      <c r="AZ45" s="564" t="str">
        <f>IF(競技者データ入力シート!$Y51="","",$Y45)</f>
        <v/>
      </c>
      <c r="BA45" s="564" t="str">
        <f>IF(競技者データ入力シート!$Y51="","",$Z45)</f>
        <v/>
      </c>
      <c r="BB45" s="563" t="str">
        <f>IF(競技者データ入力シート!AD51="","",競技者データ入力シート!AD51)</f>
        <v/>
      </c>
      <c r="BC45" s="583" t="str">
        <f>IF(競技者データ入力シート!$AD51="","",(IFERROR(VLOOKUP(($AC45&amp;$BB45),$DA$2:$DB$65,2,FALSE),"")))</f>
        <v/>
      </c>
      <c r="BD45" s="583" t="str">
        <f>IF(競技者データ入力シート!$AD51="","",$B45)</f>
        <v/>
      </c>
      <c r="BE45" s="583" t="str">
        <f>IF(競技者データ入力シート!$AD51="","",$C45&amp;$BB45)</f>
        <v/>
      </c>
      <c r="BF45" s="583"/>
      <c r="BG45" s="583" t="str">
        <f>IF(競技者データ入力シート!$AD51="","",$C45&amp;$BB45)</f>
        <v/>
      </c>
      <c r="BH45" s="583" t="str">
        <f>IF(競技者データ入力シート!$AD51="","",$C45&amp;$BB45)</f>
        <v/>
      </c>
      <c r="BI45" s="583" t="str">
        <f>IF(競技者データ入力シート!$AD51="","",(COUNTIF($BC$2:BC45,BC45)))</f>
        <v/>
      </c>
      <c r="BJ45" s="583" t="str">
        <f>IF(競技者データ入力シート!$AD51="","",E45)</f>
        <v/>
      </c>
      <c r="BK45" s="583" t="str">
        <f>IF(競技者データ入力シート!$AD51="","",J45)</f>
        <v/>
      </c>
      <c r="BL45" s="564" t="str">
        <f>IF(競技者データ入力シート!$AD51="","",AC45)</f>
        <v/>
      </c>
      <c r="BM45" s="583" t="str">
        <f>IF(競技者データ入力シート!$AD51="","",AD45)</f>
        <v/>
      </c>
      <c r="CX45" s="563">
        <f t="shared" si="23"/>
        <v>12</v>
      </c>
      <c r="CY45" s="563" t="str">
        <f t="shared" si="24"/>
        <v>一般女子4X400mR</v>
      </c>
      <c r="CZ45" s="552" t="s">
        <v>407</v>
      </c>
      <c r="DA45" s="552" t="str">
        <f t="shared" si="1"/>
        <v>12D</v>
      </c>
      <c r="DB45" s="563" t="str">
        <f t="shared" si="25"/>
        <v/>
      </c>
      <c r="DE45" s="563" t="str">
        <f t="shared" si="2"/>
        <v/>
      </c>
      <c r="DF45" s="563" t="str">
        <f t="shared" si="3"/>
        <v/>
      </c>
      <c r="DG45" s="564" t="str">
        <f t="shared" si="4"/>
        <v/>
      </c>
      <c r="DH45" s="564" t="str">
        <f>IF(DG45="","",COUNTIF($DG$2:DG45,DG45))</f>
        <v/>
      </c>
      <c r="DI45" s="564" t="str">
        <f t="shared" si="5"/>
        <v/>
      </c>
      <c r="DJ45" s="564" t="str">
        <f>IF(DI45="","",COUNTIF($DI$2:DI45,DI45))</f>
        <v/>
      </c>
      <c r="DL45" s="563" t="str">
        <f t="shared" si="6"/>
        <v/>
      </c>
      <c r="DM45" s="563" t="str">
        <f>IF(DL45="","",CONCATENATE(競技者データ入力シート!D51,競技者データ入力シート!E51))</f>
        <v/>
      </c>
      <c r="DN45" s="563" t="str">
        <f t="shared" si="7"/>
        <v/>
      </c>
      <c r="DO45" s="563" t="str">
        <f>IF(DN45="","",CONCATENATE(競技者データ入力シート!D51,競技者データ入力シート!E51))</f>
        <v/>
      </c>
    </row>
    <row r="46" spans="2:119" x14ac:dyDescent="0.25">
      <c r="B46" s="563" t="str">
        <f>IF(競技者データ入力シート!$S$2="","",競技者データ入力シート!$S$2)</f>
        <v/>
      </c>
      <c r="C46" s="563" t="str">
        <f>IF(競技者データ入力シート!$D52="","",競技者データ入力シート!$S$3)</f>
        <v/>
      </c>
      <c r="D46" s="563" t="str">
        <f>IF(競技者データ入力シート!D52="","",競技者データ入力シート!B52)</f>
        <v/>
      </c>
      <c r="E46" s="563" t="str">
        <f>IF(競技者データ入力シート!D52="","",C46&amp;D46)</f>
        <v/>
      </c>
      <c r="F46" s="563" t="str">
        <f>IF(競技者データ入力シート!D52="","",競技者データ入力シート!$S$2)</f>
        <v/>
      </c>
      <c r="I46" s="563" t="str">
        <f>ASC(IF(競技者データ入力シート!D52="","",競技者データ入力シート!C52))</f>
        <v/>
      </c>
      <c r="J46" s="563" t="str">
        <f>IF(競技者データ入力シート!D52="","",TRIM(競技者データ入力シート!D52)&amp;" "&amp;(TRIM(競技者データ入力シート!E52)))</f>
        <v/>
      </c>
      <c r="K46" s="563" t="str">
        <f>ASC(IF(競技者データ入力シート!F52="","",TRIM(競技者データ入力シート!F52)&amp;" "&amp;(TRIM(競技者データ入力シート!G52))))</f>
        <v/>
      </c>
      <c r="L46" s="563" t="str">
        <f t="shared" si="0"/>
        <v/>
      </c>
      <c r="M46" s="563" t="str">
        <f>ASC(IF(競技者データ入力シート!H52="","",競技者データ入力シート!H52))</f>
        <v/>
      </c>
      <c r="N46" s="563" t="str">
        <f>ASC(IF(競技者データ入力シート!P52="","",競技者データ入力シート!P52))</f>
        <v/>
      </c>
      <c r="O46" s="563" t="str">
        <f>IF(競技者データ入力シート!J52="","",競技者データ入力シート!J52)</f>
        <v/>
      </c>
      <c r="P46" s="563" t="str">
        <f>ASC(IF(競技者データ入力シート!K52="","",競技者データ入力シート!K52))</f>
        <v/>
      </c>
      <c r="Q46" s="563" t="str">
        <f>ASC(IF(競技者データ入力シート!L52="","",競技者データ入力シート!L52))</f>
        <v/>
      </c>
      <c r="R46" s="563" t="str">
        <f>ASC(IF(競技者データ入力シート!M52="","",競技者データ入力シート!M52))</f>
        <v/>
      </c>
      <c r="S46" s="563" t="str">
        <f>IF(競技者データ入力シート!O52="","",競技者データ入力シート!O52)</f>
        <v/>
      </c>
      <c r="T46" s="563" t="str">
        <f>ASC(IF(競技者データ入力シート!N52="","",競技者データ入力シート!N52))</f>
        <v/>
      </c>
      <c r="U46" s="564" t="str">
        <f>IF($O46="","",IF($O46="男",IFERROR(VLOOKUP(競技者データ入力シート!Q52,データ!$B$2:$C$101,2,FALSE),""),IF($O46="女",IFERROR(VLOOKUP(競技者データ入力シート!Q52,データ!$F$2:$G$101,2,FALSE),""))))</f>
        <v/>
      </c>
      <c r="V46" s="563" t="str">
        <f>ASC(IF(競技者データ入力シート!Q52="","",競技者データ入力シート!R52))</f>
        <v/>
      </c>
      <c r="Y46" s="564" t="str">
        <f>IF($O46="","",IF($O46="男",IFERROR(VLOOKUP(競技者データ入力シート!V52,データ!$B$2:$C$101,2,FALSE),""),IF($O46="女",IFERROR(VLOOKUP(競技者データ入力シート!V52,データ!$F$2:$G$101,2,FALSE),""))))</f>
        <v/>
      </c>
      <c r="Z46" s="563" t="str">
        <f>ASC(IF(競技者データ入力シート!W52="","",競技者データ入力シート!W52))</f>
        <v/>
      </c>
      <c r="AC46" s="564" t="str">
        <f>IF($O46="","",IF($O46="男",IFERROR(VLOOKUP(競技者データ入力シート!AA52,データ!$B$2:$C$101,2,FALSE),""),IF($O46="女",IFERROR(VLOOKUP(競技者データ入力シート!AA52,データ!$F$2:$G$101,2,FALSE),""))))</f>
        <v/>
      </c>
      <c r="AD46" s="563" t="str">
        <f>ASC(IF(競技者データ入力シート!AB52="","",競技者データ入力シート!AB52))</f>
        <v/>
      </c>
      <c r="AG46" s="564"/>
      <c r="AO46" s="564" t="str">
        <f>IF(競技者データ入力シート!$I52="一般","A",(IF(競技者データ入力シート!$I52="大学","A",(IF(競技者データ入力シート!$I52="高校","B",(IF(競技者データ入力シート!$I52="中学","B","")))))))</f>
        <v/>
      </c>
      <c r="AP46" s="564" t="str">
        <f>IF(競技者データ入力シート!Y52="","",競技者データ入力シート!Y52)</f>
        <v/>
      </c>
      <c r="AQ46" s="583" t="str">
        <f>IF(競技者データ入力シート!$Y52="","",(IFERROR(VLOOKUP(($Y46&amp;$AP46),$DA$2:$DB$65,2,FALSE),"")))</f>
        <v/>
      </c>
      <c r="AR46" s="583" t="str">
        <f>IF(競技者データ入力シート!$Y52="","",$B46)</f>
        <v/>
      </c>
      <c r="AS46" s="583" t="str">
        <f>IF(競技者データ入力シート!$Y52="","",$C46&amp;$AP46)</f>
        <v/>
      </c>
      <c r="AT46" s="583"/>
      <c r="AU46" s="583" t="str">
        <f>IF(競技者データ入力シート!$Y52="","",$C46&amp;$AP46)</f>
        <v/>
      </c>
      <c r="AV46" s="583" t="str">
        <f>IF(競技者データ入力シート!$Y52="","",$C46&amp;$AP46)</f>
        <v/>
      </c>
      <c r="AW46" s="564" t="str">
        <f>IF(競技者データ入力シート!$Y52="","",(COUNTIF($AQ$2:AQ46,AQ46)))</f>
        <v/>
      </c>
      <c r="AX46" s="564" t="str">
        <f>IF(競技者データ入力シート!$Y52="","",$E46)</f>
        <v/>
      </c>
      <c r="AY46" s="583" t="str">
        <f>IF(競技者データ入力シート!$Y52="","",$J46)</f>
        <v/>
      </c>
      <c r="AZ46" s="564" t="str">
        <f>IF(競技者データ入力シート!$Y52="","",$Y46)</f>
        <v/>
      </c>
      <c r="BA46" s="564" t="str">
        <f>IF(競技者データ入力シート!$Y52="","",$Z46)</f>
        <v/>
      </c>
      <c r="BB46" s="563" t="str">
        <f>IF(競技者データ入力シート!AD52="","",競技者データ入力シート!AD52)</f>
        <v/>
      </c>
      <c r="BC46" s="583" t="str">
        <f>IF(競技者データ入力シート!$AD52="","",(IFERROR(VLOOKUP(($AC46&amp;$BB46),$DA$2:$DB$65,2,FALSE),"")))</f>
        <v/>
      </c>
      <c r="BD46" s="583" t="str">
        <f>IF(競技者データ入力シート!$AD52="","",$B46)</f>
        <v/>
      </c>
      <c r="BE46" s="583" t="str">
        <f>IF(競技者データ入力シート!$AD52="","",$C46&amp;$BB46)</f>
        <v/>
      </c>
      <c r="BF46" s="583"/>
      <c r="BG46" s="583" t="str">
        <f>IF(競技者データ入力シート!$AD52="","",$C46&amp;$BB46)</f>
        <v/>
      </c>
      <c r="BH46" s="583" t="str">
        <f>IF(競技者データ入力シート!$AD52="","",$C46&amp;$BB46)</f>
        <v/>
      </c>
      <c r="BI46" s="583" t="str">
        <f>IF(競技者データ入力シート!$AD52="","",(COUNTIF($BC$2:BC46,BC46)))</f>
        <v/>
      </c>
      <c r="BJ46" s="583" t="str">
        <f>IF(競技者データ入力シート!$AD52="","",E46)</f>
        <v/>
      </c>
      <c r="BK46" s="583" t="str">
        <f>IF(競技者データ入力シート!$AD52="","",J46)</f>
        <v/>
      </c>
      <c r="BL46" s="564" t="str">
        <f>IF(競技者データ入力シート!$AD52="","",AC46)</f>
        <v/>
      </c>
      <c r="BM46" s="583" t="str">
        <f>IF(競技者データ入力シート!$AD52="","",AD46)</f>
        <v/>
      </c>
      <c r="CX46" s="563">
        <f t="shared" si="23"/>
        <v>12</v>
      </c>
      <c r="CY46" s="563" t="str">
        <f t="shared" si="24"/>
        <v>一般女子4X400mR</v>
      </c>
      <c r="CZ46" s="552" t="s">
        <v>409</v>
      </c>
      <c r="DA46" s="552" t="str">
        <f t="shared" si="1"/>
        <v>12E</v>
      </c>
      <c r="DB46" s="563" t="str">
        <f t="shared" si="25"/>
        <v/>
      </c>
      <c r="DE46" s="563" t="str">
        <f t="shared" si="2"/>
        <v/>
      </c>
      <c r="DF46" s="563" t="str">
        <f t="shared" si="3"/>
        <v/>
      </c>
      <c r="DG46" s="564" t="str">
        <f t="shared" si="4"/>
        <v/>
      </c>
      <c r="DH46" s="564" t="str">
        <f>IF(DG46="","",COUNTIF($DG$2:DG46,DG46))</f>
        <v/>
      </c>
      <c r="DI46" s="564" t="str">
        <f t="shared" si="5"/>
        <v/>
      </c>
      <c r="DJ46" s="564" t="str">
        <f>IF(DI46="","",COUNTIF($DI$2:DI46,DI46))</f>
        <v/>
      </c>
      <c r="DL46" s="563" t="str">
        <f t="shared" si="6"/>
        <v/>
      </c>
      <c r="DM46" s="563" t="str">
        <f>IF(DL46="","",CONCATENATE(競技者データ入力シート!D52,競技者データ入力シート!E52))</f>
        <v/>
      </c>
      <c r="DN46" s="563" t="str">
        <f t="shared" si="7"/>
        <v/>
      </c>
      <c r="DO46" s="563" t="str">
        <f>IF(DN46="","",CONCATENATE(競技者データ入力シート!D52,競技者データ入力シート!E52))</f>
        <v/>
      </c>
    </row>
    <row r="47" spans="2:119" x14ac:dyDescent="0.25">
      <c r="B47" s="563" t="str">
        <f>IF(競技者データ入力シート!$S$2="","",競技者データ入力シート!$S$2)</f>
        <v/>
      </c>
      <c r="C47" s="563" t="str">
        <f>IF(競技者データ入力シート!$D53="","",競技者データ入力シート!$S$3)</f>
        <v/>
      </c>
      <c r="D47" s="563" t="str">
        <f>IF(競技者データ入力シート!D53="","",競技者データ入力シート!B53)</f>
        <v/>
      </c>
      <c r="E47" s="563" t="str">
        <f>IF(競技者データ入力シート!D53="","",C47&amp;D47)</f>
        <v/>
      </c>
      <c r="F47" s="563" t="str">
        <f>IF(競技者データ入力シート!D53="","",競技者データ入力シート!$S$2)</f>
        <v/>
      </c>
      <c r="I47" s="563" t="str">
        <f>ASC(IF(競技者データ入力シート!D53="","",競技者データ入力シート!C53))</f>
        <v/>
      </c>
      <c r="J47" s="563" t="str">
        <f>IF(競技者データ入力シート!D53="","",TRIM(競技者データ入力シート!D53)&amp;" "&amp;(TRIM(競技者データ入力シート!E53)))</f>
        <v/>
      </c>
      <c r="K47" s="563" t="str">
        <f>ASC(IF(競技者データ入力シート!F53="","",TRIM(競技者データ入力シート!F53)&amp;" "&amp;(TRIM(競技者データ入力シート!G53))))</f>
        <v/>
      </c>
      <c r="L47" s="563" t="str">
        <f t="shared" si="0"/>
        <v/>
      </c>
      <c r="M47" s="563" t="str">
        <f>ASC(IF(競技者データ入力シート!H53="","",競技者データ入力シート!H53))</f>
        <v/>
      </c>
      <c r="N47" s="563" t="str">
        <f>ASC(IF(競技者データ入力シート!P53="","",競技者データ入力シート!P53))</f>
        <v/>
      </c>
      <c r="O47" s="563" t="str">
        <f>IF(競技者データ入力シート!J53="","",競技者データ入力シート!J53)</f>
        <v/>
      </c>
      <c r="P47" s="563" t="str">
        <f>ASC(IF(競技者データ入力シート!K53="","",競技者データ入力シート!K53))</f>
        <v/>
      </c>
      <c r="Q47" s="563" t="str">
        <f>ASC(IF(競技者データ入力シート!L53="","",競技者データ入力シート!L53))</f>
        <v/>
      </c>
      <c r="R47" s="563" t="str">
        <f>ASC(IF(競技者データ入力シート!M53="","",競技者データ入力シート!M53))</f>
        <v/>
      </c>
      <c r="S47" s="563" t="str">
        <f>IF(競技者データ入力シート!O53="","",競技者データ入力シート!O53)</f>
        <v/>
      </c>
      <c r="T47" s="563" t="str">
        <f>ASC(IF(競技者データ入力シート!N53="","",競技者データ入力シート!N53))</f>
        <v/>
      </c>
      <c r="U47" s="564" t="str">
        <f>IF($O47="","",IF($O47="男",IFERROR(VLOOKUP(競技者データ入力シート!Q53,データ!$B$2:$C$101,2,FALSE),""),IF($O47="女",IFERROR(VLOOKUP(競技者データ入力シート!Q53,データ!$F$2:$G$101,2,FALSE),""))))</f>
        <v/>
      </c>
      <c r="V47" s="563" t="str">
        <f>ASC(IF(競技者データ入力シート!Q53="","",競技者データ入力シート!R53))</f>
        <v/>
      </c>
      <c r="Y47" s="564" t="str">
        <f>IF($O47="","",IF($O47="男",IFERROR(VLOOKUP(競技者データ入力シート!V53,データ!$B$2:$C$101,2,FALSE),""),IF($O47="女",IFERROR(VLOOKUP(競技者データ入力シート!V53,データ!$F$2:$G$101,2,FALSE),""))))</f>
        <v/>
      </c>
      <c r="Z47" s="563" t="str">
        <f>ASC(IF(競技者データ入力シート!W53="","",競技者データ入力シート!W53))</f>
        <v/>
      </c>
      <c r="AC47" s="564" t="str">
        <f>IF($O47="","",IF($O47="男",IFERROR(VLOOKUP(競技者データ入力シート!AA53,データ!$B$2:$C$101,2,FALSE),""),IF($O47="女",IFERROR(VLOOKUP(競技者データ入力シート!AA53,データ!$F$2:$G$101,2,FALSE),""))))</f>
        <v/>
      </c>
      <c r="AD47" s="563" t="str">
        <f>ASC(IF(競技者データ入力シート!AB53="","",競技者データ入力シート!AB53))</f>
        <v/>
      </c>
      <c r="AG47" s="564"/>
      <c r="AO47" s="564" t="str">
        <f>IF(競技者データ入力シート!$I53="一般","A",(IF(競技者データ入力シート!$I53="大学","A",(IF(競技者データ入力シート!$I53="高校","B",(IF(競技者データ入力シート!$I53="中学","B","")))))))</f>
        <v/>
      </c>
      <c r="AP47" s="564" t="str">
        <f>IF(競技者データ入力シート!Y53="","",競技者データ入力シート!Y53)</f>
        <v/>
      </c>
      <c r="AQ47" s="583" t="str">
        <f>IF(競技者データ入力シート!$Y53="","",(IFERROR(VLOOKUP(($Y47&amp;$AP47),$DA$2:$DB$65,2,FALSE),"")))</f>
        <v/>
      </c>
      <c r="AR47" s="583" t="str">
        <f>IF(競技者データ入力シート!$Y53="","",$B47)</f>
        <v/>
      </c>
      <c r="AS47" s="583" t="str">
        <f>IF(競技者データ入力シート!$Y53="","",$C47&amp;$AP47)</f>
        <v/>
      </c>
      <c r="AT47" s="583"/>
      <c r="AU47" s="583" t="str">
        <f>IF(競技者データ入力シート!$Y53="","",$C47&amp;$AP47)</f>
        <v/>
      </c>
      <c r="AV47" s="583" t="str">
        <f>IF(競技者データ入力シート!$Y53="","",$C47&amp;$AP47)</f>
        <v/>
      </c>
      <c r="AW47" s="564" t="str">
        <f>IF(競技者データ入力シート!$Y53="","",(COUNTIF($AQ$2:AQ47,AQ47)))</f>
        <v/>
      </c>
      <c r="AX47" s="564" t="str">
        <f>IF(競技者データ入力シート!$Y53="","",$E47)</f>
        <v/>
      </c>
      <c r="AY47" s="583" t="str">
        <f>IF(競技者データ入力シート!$Y53="","",$J47)</f>
        <v/>
      </c>
      <c r="AZ47" s="564" t="str">
        <f>IF(競技者データ入力シート!$Y53="","",$Y47)</f>
        <v/>
      </c>
      <c r="BA47" s="564" t="str">
        <f>IF(競技者データ入力シート!$Y53="","",$Z47)</f>
        <v/>
      </c>
      <c r="BB47" s="563" t="str">
        <f>IF(競技者データ入力シート!AD53="","",競技者データ入力シート!AD53)</f>
        <v/>
      </c>
      <c r="BC47" s="583" t="str">
        <f>IF(競技者データ入力シート!$AD53="","",(IFERROR(VLOOKUP(($AC47&amp;$BB47),$DA$2:$DB$65,2,FALSE),"")))</f>
        <v/>
      </c>
      <c r="BD47" s="583" t="str">
        <f>IF(競技者データ入力シート!$AD53="","",$B47)</f>
        <v/>
      </c>
      <c r="BE47" s="583" t="str">
        <f>IF(競技者データ入力シート!$AD53="","",$C47&amp;$BB47)</f>
        <v/>
      </c>
      <c r="BF47" s="583"/>
      <c r="BG47" s="583" t="str">
        <f>IF(競技者データ入力シート!$AD53="","",$C47&amp;$BB47)</f>
        <v/>
      </c>
      <c r="BH47" s="583" t="str">
        <f>IF(競技者データ入力シート!$AD53="","",$C47&amp;$BB47)</f>
        <v/>
      </c>
      <c r="BI47" s="583" t="str">
        <f>IF(競技者データ入力シート!$AD53="","",(COUNTIF($BC$2:BC47,BC47)))</f>
        <v/>
      </c>
      <c r="BJ47" s="583" t="str">
        <f>IF(競技者データ入力シート!$AD53="","",E47)</f>
        <v/>
      </c>
      <c r="BK47" s="583" t="str">
        <f>IF(競技者データ入力シート!$AD53="","",J47)</f>
        <v/>
      </c>
      <c r="BL47" s="564" t="str">
        <f>IF(競技者データ入力シート!$AD53="","",AC47)</f>
        <v/>
      </c>
      <c r="BM47" s="583" t="str">
        <f>IF(競技者データ入力シート!$AD53="","",AD47)</f>
        <v/>
      </c>
      <c r="CX47" s="563">
        <f t="shared" si="23"/>
        <v>12</v>
      </c>
      <c r="CY47" s="563" t="str">
        <f t="shared" si="24"/>
        <v>一般女子4X400mR</v>
      </c>
      <c r="CZ47" s="552" t="s">
        <v>450</v>
      </c>
      <c r="DA47" s="552" t="str">
        <f t="shared" si="1"/>
        <v>12F</v>
      </c>
      <c r="DB47" s="563" t="str">
        <f t="shared" si="25"/>
        <v/>
      </c>
      <c r="DE47" s="563" t="str">
        <f t="shared" si="2"/>
        <v/>
      </c>
      <c r="DF47" s="563" t="str">
        <f t="shared" si="3"/>
        <v/>
      </c>
      <c r="DG47" s="564" t="str">
        <f t="shared" si="4"/>
        <v/>
      </c>
      <c r="DH47" s="564" t="str">
        <f>IF(DG47="","",COUNTIF($DG$2:DG47,DG47))</f>
        <v/>
      </c>
      <c r="DI47" s="564" t="str">
        <f t="shared" si="5"/>
        <v/>
      </c>
      <c r="DJ47" s="564" t="str">
        <f>IF(DI47="","",COUNTIF($DI$2:DI47,DI47))</f>
        <v/>
      </c>
      <c r="DL47" s="563" t="str">
        <f t="shared" si="6"/>
        <v/>
      </c>
      <c r="DM47" s="563" t="str">
        <f>IF(DL47="","",CONCATENATE(競技者データ入力シート!D53,競技者データ入力シート!E53))</f>
        <v/>
      </c>
      <c r="DN47" s="563" t="str">
        <f t="shared" si="7"/>
        <v/>
      </c>
      <c r="DO47" s="563" t="str">
        <f>IF(DN47="","",CONCATENATE(競技者データ入力シート!D53,競技者データ入力シート!E53))</f>
        <v/>
      </c>
    </row>
    <row r="48" spans="2:119" x14ac:dyDescent="0.25">
      <c r="B48" s="563" t="str">
        <f>IF(競技者データ入力シート!$S$2="","",競技者データ入力シート!$S$2)</f>
        <v/>
      </c>
      <c r="C48" s="563" t="str">
        <f>IF(競技者データ入力シート!$D54="","",競技者データ入力シート!$S$3)</f>
        <v/>
      </c>
      <c r="D48" s="563" t="str">
        <f>IF(競技者データ入力シート!D54="","",競技者データ入力シート!B54)</f>
        <v/>
      </c>
      <c r="E48" s="563" t="str">
        <f>IF(競技者データ入力シート!D54="","",C48&amp;D48)</f>
        <v/>
      </c>
      <c r="F48" s="563" t="str">
        <f>IF(競技者データ入力シート!D54="","",競技者データ入力シート!$S$2)</f>
        <v/>
      </c>
      <c r="I48" s="563" t="str">
        <f>ASC(IF(競技者データ入力シート!D54="","",競技者データ入力シート!C54))</f>
        <v/>
      </c>
      <c r="J48" s="563" t="str">
        <f>IF(競技者データ入力シート!D54="","",TRIM(競技者データ入力シート!D54)&amp;" "&amp;(TRIM(競技者データ入力シート!E54)))</f>
        <v/>
      </c>
      <c r="K48" s="563" t="str">
        <f>ASC(IF(競技者データ入力シート!F54="","",TRIM(競技者データ入力シート!F54)&amp;" "&amp;(TRIM(競技者データ入力シート!G54))))</f>
        <v/>
      </c>
      <c r="L48" s="563" t="str">
        <f t="shared" si="0"/>
        <v/>
      </c>
      <c r="M48" s="563" t="str">
        <f>ASC(IF(競技者データ入力シート!H54="","",競技者データ入力シート!H54))</f>
        <v/>
      </c>
      <c r="N48" s="563" t="str">
        <f>ASC(IF(競技者データ入力シート!P54="","",競技者データ入力シート!P54))</f>
        <v/>
      </c>
      <c r="O48" s="563" t="str">
        <f>IF(競技者データ入力シート!J54="","",競技者データ入力シート!J54)</f>
        <v/>
      </c>
      <c r="P48" s="563" t="str">
        <f>ASC(IF(競技者データ入力シート!K54="","",競技者データ入力シート!K54))</f>
        <v/>
      </c>
      <c r="Q48" s="563" t="str">
        <f>ASC(IF(競技者データ入力シート!L54="","",競技者データ入力シート!L54))</f>
        <v/>
      </c>
      <c r="R48" s="563" t="str">
        <f>ASC(IF(競技者データ入力シート!M54="","",競技者データ入力シート!M54))</f>
        <v/>
      </c>
      <c r="S48" s="563" t="str">
        <f>IF(競技者データ入力シート!O54="","",競技者データ入力シート!O54)</f>
        <v/>
      </c>
      <c r="T48" s="563" t="str">
        <f>ASC(IF(競技者データ入力シート!N54="","",競技者データ入力シート!N54))</f>
        <v/>
      </c>
      <c r="U48" s="564" t="str">
        <f>IF($O48="","",IF($O48="男",IFERROR(VLOOKUP(競技者データ入力シート!Q54,データ!$B$2:$C$101,2,FALSE),""),IF($O48="女",IFERROR(VLOOKUP(競技者データ入力シート!Q54,データ!$F$2:$G$101,2,FALSE),""))))</f>
        <v/>
      </c>
      <c r="V48" s="563" t="str">
        <f>ASC(IF(競技者データ入力シート!Q54="","",競技者データ入力シート!R54))</f>
        <v/>
      </c>
      <c r="Y48" s="564" t="str">
        <f>IF($O48="","",IF($O48="男",IFERROR(VLOOKUP(競技者データ入力シート!V54,データ!$B$2:$C$101,2,FALSE),""),IF($O48="女",IFERROR(VLOOKUP(競技者データ入力シート!V54,データ!$F$2:$G$101,2,FALSE),""))))</f>
        <v/>
      </c>
      <c r="Z48" s="563" t="str">
        <f>ASC(IF(競技者データ入力シート!W54="","",競技者データ入力シート!W54))</f>
        <v/>
      </c>
      <c r="AC48" s="564" t="str">
        <f>IF($O48="","",IF($O48="男",IFERROR(VLOOKUP(競技者データ入力シート!AA54,データ!$B$2:$C$101,2,FALSE),""),IF($O48="女",IFERROR(VLOOKUP(競技者データ入力シート!AA54,データ!$F$2:$G$101,2,FALSE),""))))</f>
        <v/>
      </c>
      <c r="AD48" s="563" t="str">
        <f>ASC(IF(競技者データ入力シート!AB54="","",競技者データ入力シート!AB54))</f>
        <v/>
      </c>
      <c r="AG48" s="564"/>
      <c r="AO48" s="564" t="str">
        <f>IF(競技者データ入力シート!$I54="一般","A",(IF(競技者データ入力シート!$I54="大学","A",(IF(競技者データ入力シート!$I54="高校","B",(IF(競技者データ入力シート!$I54="中学","B","")))))))</f>
        <v/>
      </c>
      <c r="AP48" s="564" t="str">
        <f>IF(競技者データ入力シート!Y54="","",競技者データ入力シート!Y54)</f>
        <v/>
      </c>
      <c r="AQ48" s="583" t="str">
        <f>IF(競技者データ入力シート!$Y54="","",(IFERROR(VLOOKUP(($Y48&amp;$AP48),$DA$2:$DB$65,2,FALSE),"")))</f>
        <v/>
      </c>
      <c r="AR48" s="583" t="str">
        <f>IF(競技者データ入力シート!$Y54="","",$B48)</f>
        <v/>
      </c>
      <c r="AS48" s="583" t="str">
        <f>IF(競技者データ入力シート!$Y54="","",$C48&amp;$AP48)</f>
        <v/>
      </c>
      <c r="AT48" s="583"/>
      <c r="AU48" s="583" t="str">
        <f>IF(競技者データ入力シート!$Y54="","",$C48&amp;$AP48)</f>
        <v/>
      </c>
      <c r="AV48" s="583" t="str">
        <f>IF(競技者データ入力シート!$Y54="","",$C48&amp;$AP48)</f>
        <v/>
      </c>
      <c r="AW48" s="564" t="str">
        <f>IF(競技者データ入力シート!$Y54="","",(COUNTIF($AQ$2:AQ48,AQ48)))</f>
        <v/>
      </c>
      <c r="AX48" s="564" t="str">
        <f>IF(競技者データ入力シート!$Y54="","",$E48)</f>
        <v/>
      </c>
      <c r="AY48" s="583" t="str">
        <f>IF(競技者データ入力シート!$Y54="","",$J48)</f>
        <v/>
      </c>
      <c r="AZ48" s="564" t="str">
        <f>IF(競技者データ入力シート!$Y54="","",$Y48)</f>
        <v/>
      </c>
      <c r="BA48" s="564" t="str">
        <f>IF(競技者データ入力シート!$Y54="","",$Z48)</f>
        <v/>
      </c>
      <c r="BB48" s="563" t="str">
        <f>IF(競技者データ入力シート!AD54="","",競技者データ入力シート!AD54)</f>
        <v/>
      </c>
      <c r="BC48" s="583" t="str">
        <f>IF(競技者データ入力シート!$AD54="","",(IFERROR(VLOOKUP(($AC48&amp;$BB48),$DA$2:$DB$65,2,FALSE),"")))</f>
        <v/>
      </c>
      <c r="BD48" s="583" t="str">
        <f>IF(競技者データ入力シート!$AD54="","",$B48)</f>
        <v/>
      </c>
      <c r="BE48" s="583" t="str">
        <f>IF(競技者データ入力シート!$AD54="","",$C48&amp;$BB48)</f>
        <v/>
      </c>
      <c r="BF48" s="583"/>
      <c r="BG48" s="583" t="str">
        <f>IF(競技者データ入力シート!$AD54="","",$C48&amp;$BB48)</f>
        <v/>
      </c>
      <c r="BH48" s="583" t="str">
        <f>IF(競技者データ入力シート!$AD54="","",$C48&amp;$BB48)</f>
        <v/>
      </c>
      <c r="BI48" s="583" t="str">
        <f>IF(競技者データ入力シート!$AD54="","",(COUNTIF($BC$2:BC48,BC48)))</f>
        <v/>
      </c>
      <c r="BJ48" s="583" t="str">
        <f>IF(競技者データ入力シート!$AD54="","",E48)</f>
        <v/>
      </c>
      <c r="BK48" s="583" t="str">
        <f>IF(競技者データ入力シート!$AD54="","",J48)</f>
        <v/>
      </c>
      <c r="BL48" s="564" t="str">
        <f>IF(競技者データ入力シート!$AD54="","",AC48)</f>
        <v/>
      </c>
      <c r="BM48" s="583" t="str">
        <f>IF(競技者データ入力シート!$AD54="","",AD48)</f>
        <v/>
      </c>
      <c r="CX48" s="563">
        <f t="shared" si="23"/>
        <v>12</v>
      </c>
      <c r="CY48" s="563" t="str">
        <f t="shared" si="24"/>
        <v>一般女子4X400mR</v>
      </c>
      <c r="CZ48" s="552" t="s">
        <v>451</v>
      </c>
      <c r="DA48" s="552" t="str">
        <f t="shared" si="1"/>
        <v>12G</v>
      </c>
      <c r="DB48" s="563" t="str">
        <f t="shared" si="25"/>
        <v/>
      </c>
      <c r="DE48" s="563" t="str">
        <f t="shared" si="2"/>
        <v/>
      </c>
      <c r="DF48" s="563" t="str">
        <f t="shared" si="3"/>
        <v/>
      </c>
      <c r="DG48" s="564" t="str">
        <f t="shared" si="4"/>
        <v/>
      </c>
      <c r="DH48" s="564" t="str">
        <f>IF(DG48="","",COUNTIF($DG$2:DG48,DG48))</f>
        <v/>
      </c>
      <c r="DI48" s="564" t="str">
        <f t="shared" si="5"/>
        <v/>
      </c>
      <c r="DJ48" s="564" t="str">
        <f>IF(DI48="","",COUNTIF($DI$2:DI48,DI48))</f>
        <v/>
      </c>
      <c r="DL48" s="563" t="str">
        <f t="shared" si="6"/>
        <v/>
      </c>
      <c r="DM48" s="563" t="str">
        <f>IF(DL48="","",CONCATENATE(競技者データ入力シート!D54,競技者データ入力シート!E54))</f>
        <v/>
      </c>
      <c r="DN48" s="563" t="str">
        <f t="shared" si="7"/>
        <v/>
      </c>
      <c r="DO48" s="563" t="str">
        <f>IF(DN48="","",CONCATENATE(競技者データ入力シート!D54,競技者データ入力シート!E54))</f>
        <v/>
      </c>
    </row>
    <row r="49" spans="2:119" x14ac:dyDescent="0.25">
      <c r="B49" s="563" t="str">
        <f>IF(競技者データ入力シート!$S$2="","",競技者データ入力シート!$S$2)</f>
        <v/>
      </c>
      <c r="C49" s="563" t="str">
        <f>IF(競技者データ入力シート!$D55="","",競技者データ入力シート!$S$3)</f>
        <v/>
      </c>
      <c r="D49" s="563" t="str">
        <f>IF(競技者データ入力シート!D55="","",競技者データ入力シート!B55)</f>
        <v/>
      </c>
      <c r="E49" s="563" t="str">
        <f>IF(競技者データ入力シート!D55="","",C49&amp;D49)</f>
        <v/>
      </c>
      <c r="F49" s="563" t="str">
        <f>IF(競技者データ入力シート!D55="","",競技者データ入力シート!$S$2)</f>
        <v/>
      </c>
      <c r="I49" s="563" t="str">
        <f>ASC(IF(競技者データ入力シート!D55="","",競技者データ入力シート!C55))</f>
        <v/>
      </c>
      <c r="J49" s="563" t="str">
        <f>IF(競技者データ入力シート!D55="","",TRIM(競技者データ入力シート!D55)&amp;" "&amp;(TRIM(競技者データ入力シート!E55)))</f>
        <v/>
      </c>
      <c r="K49" s="563" t="str">
        <f>ASC(IF(競技者データ入力シート!F55="","",TRIM(競技者データ入力シート!F55)&amp;" "&amp;(TRIM(競技者データ入力シート!G55))))</f>
        <v/>
      </c>
      <c r="L49" s="563" t="str">
        <f t="shared" si="0"/>
        <v/>
      </c>
      <c r="M49" s="563" t="str">
        <f>ASC(IF(競技者データ入力シート!H55="","",競技者データ入力シート!H55))</f>
        <v/>
      </c>
      <c r="N49" s="563" t="str">
        <f>ASC(IF(競技者データ入力シート!P55="","",競技者データ入力シート!P55))</f>
        <v/>
      </c>
      <c r="O49" s="563" t="str">
        <f>IF(競技者データ入力シート!J55="","",競技者データ入力シート!J55)</f>
        <v/>
      </c>
      <c r="P49" s="563" t="str">
        <f>ASC(IF(競技者データ入力シート!K55="","",競技者データ入力シート!K55))</f>
        <v/>
      </c>
      <c r="Q49" s="563" t="str">
        <f>ASC(IF(競技者データ入力シート!L55="","",競技者データ入力シート!L55))</f>
        <v/>
      </c>
      <c r="R49" s="563" t="str">
        <f>ASC(IF(競技者データ入力シート!M55="","",競技者データ入力シート!M55))</f>
        <v/>
      </c>
      <c r="S49" s="563" t="str">
        <f>IF(競技者データ入力シート!O55="","",競技者データ入力シート!O55)</f>
        <v/>
      </c>
      <c r="T49" s="563" t="str">
        <f>ASC(IF(競技者データ入力シート!N55="","",競技者データ入力シート!N55))</f>
        <v/>
      </c>
      <c r="U49" s="564" t="str">
        <f>IF($O49="","",IF($O49="男",IFERROR(VLOOKUP(競技者データ入力シート!Q55,データ!$B$2:$C$101,2,FALSE),""),IF($O49="女",IFERROR(VLOOKUP(競技者データ入力シート!Q55,データ!$F$2:$G$101,2,FALSE),""))))</f>
        <v/>
      </c>
      <c r="V49" s="563" t="str">
        <f>ASC(IF(競技者データ入力シート!Q55="","",競技者データ入力シート!R55))</f>
        <v/>
      </c>
      <c r="Y49" s="564" t="str">
        <f>IF($O49="","",IF($O49="男",IFERROR(VLOOKUP(競技者データ入力シート!V55,データ!$B$2:$C$101,2,FALSE),""),IF($O49="女",IFERROR(VLOOKUP(競技者データ入力シート!V55,データ!$F$2:$G$101,2,FALSE),""))))</f>
        <v/>
      </c>
      <c r="Z49" s="563" t="str">
        <f>ASC(IF(競技者データ入力シート!W55="","",競技者データ入力シート!W55))</f>
        <v/>
      </c>
      <c r="AC49" s="564" t="str">
        <f>IF($O49="","",IF($O49="男",IFERROR(VLOOKUP(競技者データ入力シート!AA55,データ!$B$2:$C$101,2,FALSE),""),IF($O49="女",IFERROR(VLOOKUP(競技者データ入力シート!AA55,データ!$F$2:$G$101,2,FALSE),""))))</f>
        <v/>
      </c>
      <c r="AD49" s="563" t="str">
        <f>ASC(IF(競技者データ入力シート!AB55="","",競技者データ入力シート!AB55))</f>
        <v/>
      </c>
      <c r="AG49" s="564"/>
      <c r="AO49" s="564" t="str">
        <f>IF(競技者データ入力シート!$I55="一般","A",(IF(競技者データ入力シート!$I55="大学","A",(IF(競技者データ入力シート!$I55="高校","B",(IF(競技者データ入力シート!$I55="中学","B","")))))))</f>
        <v/>
      </c>
      <c r="AP49" s="564" t="str">
        <f>IF(競技者データ入力シート!Y55="","",競技者データ入力シート!Y55)</f>
        <v/>
      </c>
      <c r="AQ49" s="583" t="str">
        <f>IF(競技者データ入力シート!$Y55="","",(IFERROR(VLOOKUP(($Y49&amp;$AP49),$DA$2:$DB$65,2,FALSE),"")))</f>
        <v/>
      </c>
      <c r="AR49" s="583" t="str">
        <f>IF(競技者データ入力シート!$Y55="","",$B49)</f>
        <v/>
      </c>
      <c r="AS49" s="583" t="str">
        <f>IF(競技者データ入力シート!$Y55="","",$C49&amp;$AP49)</f>
        <v/>
      </c>
      <c r="AT49" s="583"/>
      <c r="AU49" s="583" t="str">
        <f>IF(競技者データ入力シート!$Y55="","",$C49&amp;$AP49)</f>
        <v/>
      </c>
      <c r="AV49" s="583" t="str">
        <f>IF(競技者データ入力シート!$Y55="","",$C49&amp;$AP49)</f>
        <v/>
      </c>
      <c r="AW49" s="564" t="str">
        <f>IF(競技者データ入力シート!$Y55="","",(COUNTIF($AQ$2:AQ49,AQ49)))</f>
        <v/>
      </c>
      <c r="AX49" s="564" t="str">
        <f>IF(競技者データ入力シート!$Y55="","",$E49)</f>
        <v/>
      </c>
      <c r="AY49" s="583" t="str">
        <f>IF(競技者データ入力シート!$Y55="","",$J49)</f>
        <v/>
      </c>
      <c r="AZ49" s="564" t="str">
        <f>IF(競技者データ入力シート!$Y55="","",$Y49)</f>
        <v/>
      </c>
      <c r="BA49" s="564" t="str">
        <f>IF(競技者データ入力シート!$Y55="","",$Z49)</f>
        <v/>
      </c>
      <c r="BB49" s="563" t="str">
        <f>IF(競技者データ入力シート!AD55="","",競技者データ入力シート!AD55)</f>
        <v/>
      </c>
      <c r="BC49" s="583" t="str">
        <f>IF(競技者データ入力シート!$AD55="","",(IFERROR(VLOOKUP(($AC49&amp;$BB49),$DA$2:$DB$65,2,FALSE),"")))</f>
        <v/>
      </c>
      <c r="BD49" s="583" t="str">
        <f>IF(競技者データ入力シート!$AD55="","",$B49)</f>
        <v/>
      </c>
      <c r="BE49" s="583" t="str">
        <f>IF(競技者データ入力シート!$AD55="","",$C49&amp;$BB49)</f>
        <v/>
      </c>
      <c r="BF49" s="583"/>
      <c r="BG49" s="583" t="str">
        <f>IF(競技者データ入力シート!$AD55="","",$C49&amp;$BB49)</f>
        <v/>
      </c>
      <c r="BH49" s="583" t="str">
        <f>IF(競技者データ入力シート!$AD55="","",$C49&amp;$BB49)</f>
        <v/>
      </c>
      <c r="BI49" s="583" t="str">
        <f>IF(競技者データ入力シート!$AD55="","",(COUNTIF($BC$2:BC49,BC49)))</f>
        <v/>
      </c>
      <c r="BJ49" s="583" t="str">
        <f>IF(競技者データ入力シート!$AD55="","",E49)</f>
        <v/>
      </c>
      <c r="BK49" s="583" t="str">
        <f>IF(競技者データ入力シート!$AD55="","",J49)</f>
        <v/>
      </c>
      <c r="BL49" s="564" t="str">
        <f>IF(競技者データ入力シート!$AD55="","",AC49)</f>
        <v/>
      </c>
      <c r="BM49" s="583" t="str">
        <f>IF(競技者データ入力シート!$AD55="","",AD49)</f>
        <v/>
      </c>
      <c r="CX49" s="563">
        <f t="shared" si="23"/>
        <v>12</v>
      </c>
      <c r="CY49" s="563" t="str">
        <f t="shared" si="24"/>
        <v>一般女子4X400mR</v>
      </c>
      <c r="CZ49" s="552" t="s">
        <v>452</v>
      </c>
      <c r="DA49" s="552" t="str">
        <f t="shared" si="1"/>
        <v>12H</v>
      </c>
      <c r="DB49" s="563" t="str">
        <f t="shared" si="25"/>
        <v/>
      </c>
      <c r="DE49" s="563" t="str">
        <f t="shared" si="2"/>
        <v/>
      </c>
      <c r="DF49" s="563" t="str">
        <f t="shared" si="3"/>
        <v/>
      </c>
      <c r="DG49" s="564" t="str">
        <f t="shared" si="4"/>
        <v/>
      </c>
      <c r="DH49" s="564" t="str">
        <f>IF(DG49="","",COUNTIF($DG$2:DG49,DG49))</f>
        <v/>
      </c>
      <c r="DI49" s="564" t="str">
        <f t="shared" si="5"/>
        <v/>
      </c>
      <c r="DJ49" s="564" t="str">
        <f>IF(DI49="","",COUNTIF($DI$2:DI49,DI49))</f>
        <v/>
      </c>
      <c r="DL49" s="563" t="str">
        <f t="shared" si="6"/>
        <v/>
      </c>
      <c r="DM49" s="563" t="str">
        <f>IF(DL49="","",CONCATENATE(競技者データ入力シート!D55,競技者データ入力シート!E55))</f>
        <v/>
      </c>
      <c r="DN49" s="563" t="str">
        <f t="shared" si="7"/>
        <v/>
      </c>
      <c r="DO49" s="563" t="str">
        <f>IF(DN49="","",CONCATENATE(競技者データ入力シート!D55,競技者データ入力シート!E55))</f>
        <v/>
      </c>
    </row>
    <row r="50" spans="2:119" x14ac:dyDescent="0.25">
      <c r="B50" s="563" t="str">
        <f>IF(競技者データ入力シート!$S$2="","",競技者データ入力シート!$S$2)</f>
        <v/>
      </c>
      <c r="C50" s="563" t="str">
        <f>IF(競技者データ入力シート!$D56="","",競技者データ入力シート!$S$3)</f>
        <v/>
      </c>
      <c r="D50" s="563" t="str">
        <f>IF(競技者データ入力シート!D56="","",競技者データ入力シート!B56)</f>
        <v/>
      </c>
      <c r="E50" s="563" t="str">
        <f>IF(競技者データ入力シート!D56="","",C50&amp;D50)</f>
        <v/>
      </c>
      <c r="F50" s="563" t="str">
        <f>IF(競技者データ入力シート!D56="","",競技者データ入力シート!$S$2)</f>
        <v/>
      </c>
      <c r="I50" s="563" t="str">
        <f>ASC(IF(競技者データ入力シート!D56="","",競技者データ入力シート!C56))</f>
        <v/>
      </c>
      <c r="J50" s="563" t="str">
        <f>IF(競技者データ入力シート!D56="","",TRIM(競技者データ入力シート!D56)&amp;" "&amp;(TRIM(競技者データ入力シート!E56)))</f>
        <v/>
      </c>
      <c r="K50" s="563" t="str">
        <f>ASC(IF(競技者データ入力シート!F56="","",TRIM(競技者データ入力シート!F56)&amp;" "&amp;(TRIM(競技者データ入力シート!G56))))</f>
        <v/>
      </c>
      <c r="L50" s="563" t="str">
        <f t="shared" si="0"/>
        <v/>
      </c>
      <c r="M50" s="563" t="str">
        <f>ASC(IF(競技者データ入力シート!H56="","",競技者データ入力シート!H56))</f>
        <v/>
      </c>
      <c r="N50" s="563" t="str">
        <f>ASC(IF(競技者データ入力シート!P56="","",競技者データ入力シート!P56))</f>
        <v/>
      </c>
      <c r="O50" s="563" t="str">
        <f>IF(競技者データ入力シート!J56="","",競技者データ入力シート!J56)</f>
        <v/>
      </c>
      <c r="P50" s="563" t="str">
        <f>ASC(IF(競技者データ入力シート!K56="","",競技者データ入力シート!K56))</f>
        <v/>
      </c>
      <c r="Q50" s="563" t="str">
        <f>ASC(IF(競技者データ入力シート!L56="","",競技者データ入力シート!L56))</f>
        <v/>
      </c>
      <c r="R50" s="563" t="str">
        <f>ASC(IF(競技者データ入力シート!M56="","",競技者データ入力シート!M56))</f>
        <v/>
      </c>
      <c r="S50" s="563" t="str">
        <f>IF(競技者データ入力シート!O56="","",競技者データ入力シート!O56)</f>
        <v/>
      </c>
      <c r="T50" s="563" t="str">
        <f>ASC(IF(競技者データ入力シート!N56="","",競技者データ入力シート!N56))</f>
        <v/>
      </c>
      <c r="U50" s="564" t="str">
        <f>IF($O50="","",IF($O50="男",IFERROR(VLOOKUP(競技者データ入力シート!Q56,データ!$B$2:$C$101,2,FALSE),""),IF($O50="女",IFERROR(VLOOKUP(競技者データ入力シート!Q56,データ!$F$2:$G$101,2,FALSE),""))))</f>
        <v/>
      </c>
      <c r="V50" s="563" t="str">
        <f>ASC(IF(競技者データ入力シート!Q56="","",競技者データ入力シート!R56))</f>
        <v/>
      </c>
      <c r="Y50" s="564" t="str">
        <f>IF($O50="","",IF($O50="男",IFERROR(VLOOKUP(競技者データ入力シート!V56,データ!$B$2:$C$101,2,FALSE),""),IF($O50="女",IFERROR(VLOOKUP(競技者データ入力シート!V56,データ!$F$2:$G$101,2,FALSE),""))))</f>
        <v/>
      </c>
      <c r="Z50" s="563" t="str">
        <f>ASC(IF(競技者データ入力シート!W56="","",競技者データ入力シート!W56))</f>
        <v/>
      </c>
      <c r="AC50" s="564" t="str">
        <f>IF($O50="","",IF($O50="男",IFERROR(VLOOKUP(競技者データ入力シート!AA56,データ!$B$2:$C$101,2,FALSE),""),IF($O50="女",IFERROR(VLOOKUP(競技者データ入力シート!AA56,データ!$F$2:$G$101,2,FALSE),""))))</f>
        <v/>
      </c>
      <c r="AD50" s="563" t="str">
        <f>ASC(IF(競技者データ入力シート!AB56="","",競技者データ入力シート!AB56))</f>
        <v/>
      </c>
      <c r="AG50" s="564"/>
      <c r="AO50" s="564" t="str">
        <f>IF(競技者データ入力シート!$I56="一般","A",(IF(競技者データ入力シート!$I56="大学","A",(IF(競技者データ入力シート!$I56="高校","B",(IF(競技者データ入力シート!$I56="中学","B","")))))))</f>
        <v/>
      </c>
      <c r="AP50" s="564" t="str">
        <f>IF(競技者データ入力シート!Y56="","",競技者データ入力シート!Y56)</f>
        <v/>
      </c>
      <c r="AQ50" s="583" t="str">
        <f>IF(競技者データ入力シート!$Y56="","",(IFERROR(VLOOKUP(($Y50&amp;$AP50),$DA$2:$DB$65,2,FALSE),"")))</f>
        <v/>
      </c>
      <c r="AR50" s="583" t="str">
        <f>IF(競技者データ入力シート!$Y56="","",$B50)</f>
        <v/>
      </c>
      <c r="AS50" s="583" t="str">
        <f>IF(競技者データ入力シート!$Y56="","",$C50&amp;$AP50)</f>
        <v/>
      </c>
      <c r="AT50" s="583"/>
      <c r="AU50" s="583" t="str">
        <f>IF(競技者データ入力シート!$Y56="","",$C50&amp;$AP50)</f>
        <v/>
      </c>
      <c r="AV50" s="583" t="str">
        <f>IF(競技者データ入力シート!$Y56="","",$C50&amp;$AP50)</f>
        <v/>
      </c>
      <c r="AW50" s="564" t="str">
        <f>IF(競技者データ入力シート!$Y56="","",(COUNTIF($AQ$2:AQ50,AQ50)))</f>
        <v/>
      </c>
      <c r="AX50" s="564" t="str">
        <f>IF(競技者データ入力シート!$Y56="","",$E50)</f>
        <v/>
      </c>
      <c r="AY50" s="583" t="str">
        <f>IF(競技者データ入力シート!$Y56="","",$J50)</f>
        <v/>
      </c>
      <c r="AZ50" s="564" t="str">
        <f>IF(競技者データ入力シート!$Y56="","",$Y50)</f>
        <v/>
      </c>
      <c r="BA50" s="564" t="str">
        <f>IF(競技者データ入力シート!$Y56="","",$Z50)</f>
        <v/>
      </c>
      <c r="BB50" s="563" t="str">
        <f>IF(競技者データ入力シート!AD56="","",競技者データ入力シート!AD56)</f>
        <v/>
      </c>
      <c r="BC50" s="583" t="str">
        <f>IF(競技者データ入力シート!$AD56="","",(IFERROR(VLOOKUP(($AC50&amp;$BB50),$DA$2:$DB$65,2,FALSE),"")))</f>
        <v/>
      </c>
      <c r="BD50" s="583" t="str">
        <f>IF(競技者データ入力シート!$AD56="","",$B50)</f>
        <v/>
      </c>
      <c r="BE50" s="583" t="str">
        <f>IF(競技者データ入力シート!$AD56="","",$C50&amp;$BB50)</f>
        <v/>
      </c>
      <c r="BF50" s="583"/>
      <c r="BG50" s="583" t="str">
        <f>IF(競技者データ入力シート!$AD56="","",$C50&amp;$BB50)</f>
        <v/>
      </c>
      <c r="BH50" s="583" t="str">
        <f>IF(競技者データ入力シート!$AD56="","",$C50&amp;$BB50)</f>
        <v/>
      </c>
      <c r="BI50" s="583" t="str">
        <f>IF(競技者データ入力シート!$AD56="","",(COUNTIF($BC$2:BC50,BC50)))</f>
        <v/>
      </c>
      <c r="BJ50" s="583" t="str">
        <f>IF(競技者データ入力シート!$AD56="","",E50)</f>
        <v/>
      </c>
      <c r="BK50" s="583" t="str">
        <f>IF(競技者データ入力シート!$AD56="","",J50)</f>
        <v/>
      </c>
      <c r="BL50" s="564" t="str">
        <f>IF(競技者データ入力シート!$AD56="","",AC50)</f>
        <v/>
      </c>
      <c r="BM50" s="583" t="str">
        <f>IF(競技者データ入力シート!$AD56="","",AD50)</f>
        <v/>
      </c>
      <c r="CX50" s="563">
        <v>15</v>
      </c>
      <c r="CY50" s="563" t="s">
        <v>20</v>
      </c>
      <c r="CZ50" s="552" t="s">
        <v>398</v>
      </c>
      <c r="DA50" s="552" t="str">
        <f t="shared" si="1"/>
        <v>15A</v>
      </c>
      <c r="DB50" s="563" t="str">
        <f>IF(競技者データ入力シート!$S$2="","",競技者データ入力シート!$S$2*1000+CX50*10+1)</f>
        <v/>
      </c>
      <c r="DE50" s="563" t="str">
        <f t="shared" si="2"/>
        <v/>
      </c>
      <c r="DF50" s="563" t="str">
        <f t="shared" si="3"/>
        <v/>
      </c>
      <c r="DG50" s="564" t="str">
        <f t="shared" si="4"/>
        <v/>
      </c>
      <c r="DH50" s="564" t="str">
        <f>IF(DG50="","",COUNTIF($DG$2:DG50,DG50))</f>
        <v/>
      </c>
      <c r="DI50" s="564" t="str">
        <f t="shared" si="5"/>
        <v/>
      </c>
      <c r="DJ50" s="564" t="str">
        <f>IF(DI50="","",COUNTIF($DI$2:DI50,DI50))</f>
        <v/>
      </c>
      <c r="DL50" s="563" t="str">
        <f t="shared" si="6"/>
        <v/>
      </c>
      <c r="DM50" s="563" t="str">
        <f>IF(DL50="","",CONCATENATE(競技者データ入力シート!D56,競技者データ入力シート!E56))</f>
        <v/>
      </c>
      <c r="DN50" s="563" t="str">
        <f t="shared" si="7"/>
        <v/>
      </c>
      <c r="DO50" s="563" t="str">
        <f>IF(DN50="","",CONCATENATE(競技者データ入力シート!D56,競技者データ入力シート!E56))</f>
        <v/>
      </c>
    </row>
    <row r="51" spans="2:119" x14ac:dyDescent="0.25">
      <c r="B51" s="563" t="str">
        <f>IF(競技者データ入力シート!$S$2="","",競技者データ入力シート!$S$2)</f>
        <v/>
      </c>
      <c r="C51" s="563" t="str">
        <f>IF(競技者データ入力シート!$D57="","",競技者データ入力シート!$S$3)</f>
        <v/>
      </c>
      <c r="D51" s="563" t="str">
        <f>IF(競技者データ入力シート!D57="","",競技者データ入力シート!B57)</f>
        <v/>
      </c>
      <c r="E51" s="563" t="str">
        <f>IF(競技者データ入力シート!D57="","",C51&amp;D51)</f>
        <v/>
      </c>
      <c r="F51" s="563" t="str">
        <f>IF(競技者データ入力シート!D57="","",競技者データ入力シート!$S$2)</f>
        <v/>
      </c>
      <c r="I51" s="563" t="str">
        <f>ASC(IF(競技者データ入力シート!D57="","",競技者データ入力シート!C57))</f>
        <v/>
      </c>
      <c r="J51" s="563" t="str">
        <f>IF(競技者データ入力シート!D57="","",TRIM(競技者データ入力シート!D57)&amp;" "&amp;(TRIM(競技者データ入力シート!E57)))</f>
        <v/>
      </c>
      <c r="K51" s="563" t="str">
        <f>ASC(IF(競技者データ入力シート!F57="","",TRIM(競技者データ入力シート!F57)&amp;" "&amp;(TRIM(競技者データ入力シート!G57))))</f>
        <v/>
      </c>
      <c r="L51" s="563" t="str">
        <f t="shared" si="0"/>
        <v/>
      </c>
      <c r="M51" s="563" t="str">
        <f>ASC(IF(競技者データ入力シート!H57="","",競技者データ入力シート!H57))</f>
        <v/>
      </c>
      <c r="N51" s="563" t="str">
        <f>ASC(IF(競技者データ入力シート!P57="","",競技者データ入力シート!P57))</f>
        <v/>
      </c>
      <c r="O51" s="563" t="str">
        <f>IF(競技者データ入力シート!J57="","",競技者データ入力シート!J57)</f>
        <v/>
      </c>
      <c r="P51" s="563" t="str">
        <f>ASC(IF(競技者データ入力シート!K57="","",競技者データ入力シート!K57))</f>
        <v/>
      </c>
      <c r="Q51" s="563" t="str">
        <f>ASC(IF(競技者データ入力シート!L57="","",競技者データ入力シート!L57))</f>
        <v/>
      </c>
      <c r="R51" s="563" t="str">
        <f>ASC(IF(競技者データ入力シート!M57="","",競技者データ入力シート!M57))</f>
        <v/>
      </c>
      <c r="S51" s="563" t="str">
        <f>IF(競技者データ入力シート!O57="","",競技者データ入力シート!O57)</f>
        <v/>
      </c>
      <c r="T51" s="563" t="str">
        <f>ASC(IF(競技者データ入力シート!N57="","",競技者データ入力シート!N57))</f>
        <v/>
      </c>
      <c r="U51" s="564" t="str">
        <f>IF($O51="","",IF($O51="男",IFERROR(VLOOKUP(競技者データ入力シート!Q57,データ!$B$2:$C$101,2,FALSE),""),IF($O51="女",IFERROR(VLOOKUP(競技者データ入力シート!Q57,データ!$F$2:$G$101,2,FALSE),""))))</f>
        <v/>
      </c>
      <c r="V51" s="563" t="str">
        <f>ASC(IF(競技者データ入力シート!Q57="","",競技者データ入力シート!R57))</f>
        <v/>
      </c>
      <c r="Y51" s="564" t="str">
        <f>IF($O51="","",IF($O51="男",IFERROR(VLOOKUP(競技者データ入力シート!V57,データ!$B$2:$C$101,2,FALSE),""),IF($O51="女",IFERROR(VLOOKUP(競技者データ入力シート!V57,データ!$F$2:$G$101,2,FALSE),""))))</f>
        <v/>
      </c>
      <c r="Z51" s="563" t="str">
        <f>ASC(IF(競技者データ入力シート!W57="","",競技者データ入力シート!W57))</f>
        <v/>
      </c>
      <c r="AC51" s="564" t="str">
        <f>IF($O51="","",IF($O51="男",IFERROR(VLOOKUP(競技者データ入力シート!AA57,データ!$B$2:$C$101,2,FALSE),""),IF($O51="女",IFERROR(VLOOKUP(競技者データ入力シート!AA57,データ!$F$2:$G$101,2,FALSE),""))))</f>
        <v/>
      </c>
      <c r="AD51" s="563" t="str">
        <f>ASC(IF(競技者データ入力シート!AB57="","",競技者データ入力シート!AB57))</f>
        <v/>
      </c>
      <c r="AG51" s="564"/>
      <c r="AO51" s="564" t="str">
        <f>IF(競技者データ入力シート!$I57="一般","A",(IF(競技者データ入力シート!$I57="大学","A",(IF(競技者データ入力シート!$I57="高校","B",(IF(競技者データ入力シート!$I57="中学","B","")))))))</f>
        <v/>
      </c>
      <c r="AP51" s="564" t="str">
        <f>IF(競技者データ入力シート!Y57="","",競技者データ入力シート!Y57)</f>
        <v/>
      </c>
      <c r="AQ51" s="583" t="str">
        <f>IF(競技者データ入力シート!$Y57="","",(IFERROR(VLOOKUP(($Y51&amp;$AP51),$DA$2:$DB$65,2,FALSE),"")))</f>
        <v/>
      </c>
      <c r="AR51" s="583" t="str">
        <f>IF(競技者データ入力シート!$Y57="","",$B51)</f>
        <v/>
      </c>
      <c r="AS51" s="583" t="str">
        <f>IF(競技者データ入力シート!$Y57="","",$C51&amp;$AP51)</f>
        <v/>
      </c>
      <c r="AT51" s="583"/>
      <c r="AU51" s="583" t="str">
        <f>IF(競技者データ入力シート!$Y57="","",$C51&amp;$AP51)</f>
        <v/>
      </c>
      <c r="AV51" s="583" t="str">
        <f>IF(競技者データ入力シート!$Y57="","",$C51&amp;$AP51)</f>
        <v/>
      </c>
      <c r="AW51" s="564" t="str">
        <f>IF(競技者データ入力シート!$Y57="","",(COUNTIF($AQ$2:AQ51,AQ51)))</f>
        <v/>
      </c>
      <c r="AX51" s="564" t="str">
        <f>IF(競技者データ入力シート!$Y57="","",$E51)</f>
        <v/>
      </c>
      <c r="AY51" s="583" t="str">
        <f>IF(競技者データ入力シート!$Y57="","",$J51)</f>
        <v/>
      </c>
      <c r="AZ51" s="564" t="str">
        <f>IF(競技者データ入力シート!$Y57="","",$Y51)</f>
        <v/>
      </c>
      <c r="BA51" s="564" t="str">
        <f>IF(競技者データ入力シート!$Y57="","",$Z51)</f>
        <v/>
      </c>
      <c r="BB51" s="563" t="str">
        <f>IF(競技者データ入力シート!AD57="","",競技者データ入力シート!AD57)</f>
        <v/>
      </c>
      <c r="BC51" s="583" t="str">
        <f>IF(競技者データ入力シート!$AD57="","",(IFERROR(VLOOKUP(($AC51&amp;$BB51),$DA$2:$DB$65,2,FALSE),"")))</f>
        <v/>
      </c>
      <c r="BD51" s="583" t="str">
        <f>IF(競技者データ入力シート!$AD57="","",$B51)</f>
        <v/>
      </c>
      <c r="BE51" s="583" t="str">
        <f>IF(競技者データ入力シート!$AD57="","",$C51&amp;$BB51)</f>
        <v/>
      </c>
      <c r="BF51" s="583"/>
      <c r="BG51" s="583" t="str">
        <f>IF(競技者データ入力シート!$AD57="","",$C51&amp;$BB51)</f>
        <v/>
      </c>
      <c r="BH51" s="583" t="str">
        <f>IF(競技者データ入力シート!$AD57="","",$C51&amp;$BB51)</f>
        <v/>
      </c>
      <c r="BI51" s="583" t="str">
        <f>IF(競技者データ入力シート!$AD57="","",(COUNTIF($BC$2:BC51,BC51)))</f>
        <v/>
      </c>
      <c r="BJ51" s="583" t="str">
        <f>IF(競技者データ入力シート!$AD57="","",E51)</f>
        <v/>
      </c>
      <c r="BK51" s="583" t="str">
        <f>IF(競技者データ入力シート!$AD57="","",J51)</f>
        <v/>
      </c>
      <c r="BL51" s="564" t="str">
        <f>IF(競技者データ入力シート!$AD57="","",AC51)</f>
        <v/>
      </c>
      <c r="BM51" s="583" t="str">
        <f>IF(競技者データ入力シート!$AD57="","",AD51)</f>
        <v/>
      </c>
      <c r="CX51" s="563">
        <f>CX50</f>
        <v>15</v>
      </c>
      <c r="CY51" s="563" t="str">
        <f>CY50</f>
        <v>中学女子4X100mR</v>
      </c>
      <c r="CZ51" s="552" t="s">
        <v>403</v>
      </c>
      <c r="DA51" s="552" t="str">
        <f t="shared" si="1"/>
        <v>15B</v>
      </c>
      <c r="DB51" s="563" t="str">
        <f>IF(DB50="","",DB50+1)</f>
        <v/>
      </c>
      <c r="DE51" s="563" t="str">
        <f t="shared" si="2"/>
        <v/>
      </c>
      <c r="DF51" s="563" t="str">
        <f t="shared" si="3"/>
        <v/>
      </c>
      <c r="DG51" s="564" t="str">
        <f t="shared" si="4"/>
        <v/>
      </c>
      <c r="DH51" s="564" t="str">
        <f>IF(DG51="","",COUNTIF($DG$2:DG51,DG51))</f>
        <v/>
      </c>
      <c r="DI51" s="564" t="str">
        <f t="shared" si="5"/>
        <v/>
      </c>
      <c r="DJ51" s="564" t="str">
        <f>IF(DI51="","",COUNTIF($DI$2:DI51,DI51))</f>
        <v/>
      </c>
      <c r="DL51" s="563" t="str">
        <f t="shared" si="6"/>
        <v/>
      </c>
      <c r="DM51" s="563" t="str">
        <f>IF(DL51="","",CONCATENATE(競技者データ入力シート!D57,競技者データ入力シート!E57))</f>
        <v/>
      </c>
      <c r="DN51" s="563" t="str">
        <f t="shared" si="7"/>
        <v/>
      </c>
      <c r="DO51" s="563" t="str">
        <f>IF(DN51="","",CONCATENATE(競技者データ入力シート!D57,競技者データ入力シート!E57))</f>
        <v/>
      </c>
    </row>
    <row r="52" spans="2:119" x14ac:dyDescent="0.25">
      <c r="U52" s="564"/>
      <c r="Y52" s="564"/>
      <c r="AC52" s="564"/>
      <c r="AG52" s="564"/>
      <c r="AQ52" s="583"/>
      <c r="AR52" s="583"/>
      <c r="AS52" s="583"/>
      <c r="AT52" s="583"/>
      <c r="AU52" s="583"/>
      <c r="AV52" s="583"/>
      <c r="AX52" s="564"/>
      <c r="AZ52" s="564"/>
      <c r="BA52" s="564"/>
      <c r="BC52" s="583"/>
      <c r="BD52" s="583"/>
      <c r="BE52" s="583"/>
      <c r="BF52" s="583"/>
      <c r="BG52" s="583"/>
      <c r="BH52" s="583"/>
      <c r="BI52" s="583"/>
      <c r="BJ52" s="583"/>
      <c r="BK52" s="583"/>
      <c r="BM52" s="583"/>
      <c r="CX52" s="563">
        <f t="shared" ref="CX52:CX57" si="26">CX51</f>
        <v>15</v>
      </c>
      <c r="CY52" s="563" t="str">
        <f t="shared" ref="CY52:CY57" si="27">CY51</f>
        <v>中学女子4X100mR</v>
      </c>
      <c r="CZ52" s="552" t="s">
        <v>405</v>
      </c>
      <c r="DA52" s="552" t="str">
        <f t="shared" si="1"/>
        <v>15C</v>
      </c>
      <c r="DB52" s="563" t="str">
        <f t="shared" ref="DB52:DB57" si="28">IF(DB51="","",DB51+1)</f>
        <v/>
      </c>
    </row>
    <row r="53" spans="2:119" x14ac:dyDescent="0.25">
      <c r="U53" s="564"/>
      <c r="Y53" s="564"/>
      <c r="AC53" s="564"/>
      <c r="AG53" s="564"/>
      <c r="AQ53" s="583"/>
      <c r="AR53" s="583"/>
      <c r="AS53" s="583"/>
      <c r="AT53" s="583"/>
      <c r="AU53" s="583"/>
      <c r="AV53" s="583"/>
      <c r="AX53" s="564"/>
      <c r="AZ53" s="564"/>
      <c r="BA53" s="564"/>
      <c r="BC53" s="583"/>
      <c r="BD53" s="583"/>
      <c r="BE53" s="583"/>
      <c r="BF53" s="583"/>
      <c r="BG53" s="583"/>
      <c r="BH53" s="583"/>
      <c r="BI53" s="583"/>
      <c r="BJ53" s="583"/>
      <c r="BK53" s="583"/>
      <c r="BM53" s="583"/>
      <c r="CX53" s="563">
        <f t="shared" si="26"/>
        <v>15</v>
      </c>
      <c r="CY53" s="563" t="str">
        <f t="shared" si="27"/>
        <v>中学女子4X100mR</v>
      </c>
      <c r="CZ53" s="552" t="s">
        <v>407</v>
      </c>
      <c r="DA53" s="552" t="str">
        <f t="shared" si="1"/>
        <v>15D</v>
      </c>
      <c r="DB53" s="563" t="str">
        <f t="shared" si="28"/>
        <v/>
      </c>
    </row>
    <row r="54" spans="2:119" x14ac:dyDescent="0.25">
      <c r="U54" s="564"/>
      <c r="Y54" s="564"/>
      <c r="AC54" s="564"/>
      <c r="AG54" s="564"/>
      <c r="AQ54" s="583"/>
      <c r="AR54" s="583"/>
      <c r="AS54" s="583"/>
      <c r="AT54" s="583"/>
      <c r="AU54" s="583"/>
      <c r="AV54" s="583"/>
      <c r="AX54" s="564"/>
      <c r="AZ54" s="564"/>
      <c r="BA54" s="564"/>
      <c r="BC54" s="583"/>
      <c r="BD54" s="583"/>
      <c r="BE54" s="583"/>
      <c r="BF54" s="583"/>
      <c r="BG54" s="583"/>
      <c r="BH54" s="583"/>
      <c r="BI54" s="583"/>
      <c r="BJ54" s="583"/>
      <c r="BK54" s="583"/>
      <c r="BM54" s="583"/>
      <c r="CX54" s="563">
        <f t="shared" si="26"/>
        <v>15</v>
      </c>
      <c r="CY54" s="563" t="str">
        <f t="shared" si="27"/>
        <v>中学女子4X100mR</v>
      </c>
      <c r="CZ54" s="552" t="s">
        <v>409</v>
      </c>
      <c r="DA54" s="552" t="str">
        <f t="shared" si="1"/>
        <v>15E</v>
      </c>
      <c r="DB54" s="563" t="str">
        <f t="shared" si="28"/>
        <v/>
      </c>
    </row>
    <row r="55" spans="2:119" x14ac:dyDescent="0.25">
      <c r="CX55" s="563">
        <f t="shared" si="26"/>
        <v>15</v>
      </c>
      <c r="CY55" s="563" t="str">
        <f t="shared" si="27"/>
        <v>中学女子4X100mR</v>
      </c>
      <c r="CZ55" s="552" t="s">
        <v>450</v>
      </c>
      <c r="DA55" s="552" t="str">
        <f t="shared" si="1"/>
        <v>15F</v>
      </c>
      <c r="DB55" s="563" t="str">
        <f t="shared" si="28"/>
        <v/>
      </c>
    </row>
    <row r="56" spans="2:119" x14ac:dyDescent="0.25">
      <c r="CX56" s="563">
        <f t="shared" si="26"/>
        <v>15</v>
      </c>
      <c r="CY56" s="563" t="str">
        <f t="shared" si="27"/>
        <v>中学女子4X100mR</v>
      </c>
      <c r="CZ56" s="552" t="s">
        <v>451</v>
      </c>
      <c r="DA56" s="552" t="str">
        <f t="shared" si="1"/>
        <v>15G</v>
      </c>
      <c r="DB56" s="563" t="str">
        <f t="shared" si="28"/>
        <v/>
      </c>
    </row>
    <row r="57" spans="2:119" x14ac:dyDescent="0.25">
      <c r="CX57" s="563">
        <f t="shared" si="26"/>
        <v>15</v>
      </c>
      <c r="CY57" s="563" t="str">
        <f t="shared" si="27"/>
        <v>中学女子4X100mR</v>
      </c>
      <c r="CZ57" s="552" t="s">
        <v>452</v>
      </c>
      <c r="DA57" s="552" t="str">
        <f t="shared" si="1"/>
        <v>15H</v>
      </c>
      <c r="DB57" s="563" t="str">
        <f t="shared" si="28"/>
        <v/>
      </c>
    </row>
    <row r="58" spans="2:119" x14ac:dyDescent="0.25">
      <c r="CX58" s="563">
        <v>16</v>
      </c>
      <c r="CY58" s="563" t="s">
        <v>397</v>
      </c>
      <c r="CZ58" s="552" t="s">
        <v>398</v>
      </c>
      <c r="DA58" s="552" t="str">
        <f t="shared" si="1"/>
        <v>16A</v>
      </c>
      <c r="DB58" s="563" t="str">
        <f>IF(競技者データ入力シート!$S$2="","",競技者データ入力シート!$S$2*1000+CX58*10+1)</f>
        <v/>
      </c>
    </row>
    <row r="59" spans="2:119" x14ac:dyDescent="0.25">
      <c r="CX59" s="563">
        <f>CX58</f>
        <v>16</v>
      </c>
      <c r="CY59" s="563" t="str">
        <f>CY58</f>
        <v>中学女子4X400mR</v>
      </c>
      <c r="CZ59" s="552" t="s">
        <v>403</v>
      </c>
      <c r="DA59" s="552" t="str">
        <f t="shared" si="1"/>
        <v>16B</v>
      </c>
      <c r="DB59" s="563" t="str">
        <f>IF(DB58="","",DB58+1)</f>
        <v/>
      </c>
    </row>
    <row r="60" spans="2:119" x14ac:dyDescent="0.25">
      <c r="CX60" s="563">
        <f t="shared" ref="CX60:CX65" si="29">CX59</f>
        <v>16</v>
      </c>
      <c r="CY60" s="563" t="str">
        <f t="shared" ref="CY60:CY65" si="30">CY59</f>
        <v>中学女子4X400mR</v>
      </c>
      <c r="CZ60" s="552" t="s">
        <v>405</v>
      </c>
      <c r="DA60" s="552" t="str">
        <f t="shared" si="1"/>
        <v>16C</v>
      </c>
      <c r="DB60" s="563" t="str">
        <f t="shared" ref="DB60:DB65" si="31">IF(DB59="","",DB59+1)</f>
        <v/>
      </c>
    </row>
    <row r="61" spans="2:119" x14ac:dyDescent="0.25">
      <c r="CX61" s="563">
        <f t="shared" si="29"/>
        <v>16</v>
      </c>
      <c r="CY61" s="563" t="str">
        <f t="shared" si="30"/>
        <v>中学女子4X400mR</v>
      </c>
      <c r="CZ61" s="552" t="s">
        <v>407</v>
      </c>
      <c r="DA61" s="552" t="str">
        <f t="shared" si="1"/>
        <v>16D</v>
      </c>
      <c r="DB61" s="563" t="str">
        <f t="shared" si="31"/>
        <v/>
      </c>
    </row>
    <row r="62" spans="2:119" x14ac:dyDescent="0.25">
      <c r="CX62" s="563">
        <f t="shared" si="29"/>
        <v>16</v>
      </c>
      <c r="CY62" s="563" t="str">
        <f t="shared" si="30"/>
        <v>中学女子4X400mR</v>
      </c>
      <c r="CZ62" s="552" t="s">
        <v>409</v>
      </c>
      <c r="DA62" s="552" t="str">
        <f t="shared" si="1"/>
        <v>16E</v>
      </c>
      <c r="DB62" s="563" t="str">
        <f t="shared" si="31"/>
        <v/>
      </c>
    </row>
    <row r="63" spans="2:119" x14ac:dyDescent="0.25">
      <c r="CX63" s="563">
        <f t="shared" si="29"/>
        <v>16</v>
      </c>
      <c r="CY63" s="563" t="str">
        <f t="shared" si="30"/>
        <v>中学女子4X400mR</v>
      </c>
      <c r="CZ63" s="552" t="s">
        <v>450</v>
      </c>
      <c r="DA63" s="552" t="str">
        <f t="shared" si="1"/>
        <v>16F</v>
      </c>
      <c r="DB63" s="563" t="str">
        <f t="shared" si="31"/>
        <v/>
      </c>
    </row>
    <row r="64" spans="2:119" x14ac:dyDescent="0.25">
      <c r="CX64" s="563">
        <f t="shared" si="29"/>
        <v>16</v>
      </c>
      <c r="CY64" s="563" t="str">
        <f t="shared" si="30"/>
        <v>中学女子4X400mR</v>
      </c>
      <c r="CZ64" s="552" t="s">
        <v>451</v>
      </c>
      <c r="DA64" s="552" t="str">
        <f t="shared" si="1"/>
        <v>16G</v>
      </c>
      <c r="DB64" s="563" t="str">
        <f t="shared" si="31"/>
        <v/>
      </c>
    </row>
    <row r="65" spans="102:106" x14ac:dyDescent="0.25">
      <c r="CX65" s="563">
        <f t="shared" si="29"/>
        <v>16</v>
      </c>
      <c r="CY65" s="563" t="str">
        <f t="shared" si="30"/>
        <v>中学女子4X400mR</v>
      </c>
      <c r="CZ65" s="552" t="s">
        <v>452</v>
      </c>
      <c r="DA65" s="552" t="str">
        <f t="shared" si="1"/>
        <v>16H</v>
      </c>
      <c r="DB65" s="563" t="str">
        <f t="shared" si="31"/>
        <v/>
      </c>
    </row>
  </sheetData>
  <phoneticPr fontId="1"/>
  <pageMargins left="0.7" right="0.7" top="0.75" bottom="0.75" header="0.3" footer="0.3"/>
  <pageSetup paperSize="9" orientation="portrait" horizontalDpi="0" verticalDpi="0" r:id="rId1"/>
  <ignoredErrors>
    <ignoredError sqref="DM2:DN9 DB10 DM10:DN17 DB18 DM1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371"/>
  <sheetViews>
    <sheetView topLeftCell="K1" zoomScale="120" zoomScaleNormal="120" workbookViewId="0">
      <selection activeCell="AB16" sqref="AB16"/>
    </sheetView>
  </sheetViews>
  <sheetFormatPr defaultRowHeight="13.3" x14ac:dyDescent="0.25"/>
  <cols>
    <col min="1" max="1" width="18.61328125" style="6" bestFit="1" customWidth="1"/>
    <col min="2" max="2" width="13.84375" style="6" bestFit="1" customWidth="1"/>
    <col min="3" max="3" width="6" style="7" bestFit="1" customWidth="1"/>
    <col min="4" max="4" width="4.4609375" style="7" bestFit="1" customWidth="1"/>
    <col min="5" max="5" width="18.6132812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23046875" style="1" bestFit="1" customWidth="1"/>
    <col min="24" max="24" width="12.23046875" bestFit="1" customWidth="1"/>
    <col min="25" max="25" width="5.15234375" style="1" bestFit="1" customWidth="1"/>
    <col min="26" max="26" width="4.3046875" customWidth="1"/>
    <col min="27" max="27" width="11.765625" bestFit="1" customWidth="1"/>
  </cols>
  <sheetData>
    <row r="1" spans="1:27" s="259" customFormat="1" ht="24.25" customHeight="1" x14ac:dyDescent="0.25">
      <c r="A1" s="253" t="s">
        <v>0</v>
      </c>
      <c r="B1" s="253" t="s">
        <v>1</v>
      </c>
      <c r="C1" s="254" t="s">
        <v>2</v>
      </c>
      <c r="D1" s="254" t="s">
        <v>3</v>
      </c>
      <c r="E1" s="255" t="s">
        <v>4</v>
      </c>
      <c r="F1" s="255" t="s">
        <v>1</v>
      </c>
      <c r="G1" s="256" t="s">
        <v>2</v>
      </c>
      <c r="H1" s="256" t="s">
        <v>3</v>
      </c>
      <c r="J1" s="260" t="s">
        <v>5</v>
      </c>
      <c r="K1" s="260" t="s">
        <v>6</v>
      </c>
      <c r="L1" s="261"/>
      <c r="M1" s="262" t="s">
        <v>7</v>
      </c>
      <c r="N1" s="262" t="s">
        <v>8</v>
      </c>
      <c r="P1" s="8" t="s">
        <v>416</v>
      </c>
      <c r="Q1" s="2" t="s">
        <v>417</v>
      </c>
      <c r="R1" s="3" t="s">
        <v>9</v>
      </c>
      <c r="S1" s="3" t="s">
        <v>415</v>
      </c>
      <c r="T1" s="4" t="s">
        <v>10</v>
      </c>
      <c r="U1" s="4" t="s">
        <v>414</v>
      </c>
      <c r="W1" s="257" t="s">
        <v>168</v>
      </c>
      <c r="X1" s="258" t="s">
        <v>169</v>
      </c>
      <c r="Y1" s="252" t="s">
        <v>418</v>
      </c>
    </row>
    <row r="2" spans="1:27" x14ac:dyDescent="0.25">
      <c r="A2" s="5" t="s">
        <v>569</v>
      </c>
      <c r="B2" s="5" t="s">
        <v>569</v>
      </c>
      <c r="C2" s="7">
        <v>1</v>
      </c>
      <c r="D2" s="7">
        <v>2</v>
      </c>
      <c r="E2" s="5" t="s">
        <v>573</v>
      </c>
      <c r="F2" s="5" t="s">
        <v>573</v>
      </c>
      <c r="G2" s="7">
        <v>9</v>
      </c>
      <c r="H2" s="7">
        <v>2</v>
      </c>
      <c r="I2" s="5"/>
      <c r="J2" s="5" t="s">
        <v>11</v>
      </c>
      <c r="K2" s="7">
        <v>1</v>
      </c>
      <c r="L2" s="5"/>
      <c r="M2" s="5" t="s">
        <v>12</v>
      </c>
      <c r="N2" s="7" t="s">
        <v>398</v>
      </c>
      <c r="O2" s="5"/>
      <c r="P2" s="7">
        <v>1</v>
      </c>
      <c r="Q2" s="5" t="s">
        <v>569</v>
      </c>
      <c r="R2" s="7">
        <v>3</v>
      </c>
      <c r="S2" s="5" t="s">
        <v>13</v>
      </c>
      <c r="T2" s="7">
        <v>11</v>
      </c>
      <c r="U2" s="5" t="s">
        <v>396</v>
      </c>
      <c r="W2" s="9">
        <v>101</v>
      </c>
      <c r="X2" s="15" t="s">
        <v>170</v>
      </c>
      <c r="Y2" s="9" t="s">
        <v>167</v>
      </c>
      <c r="Z2" s="9" t="s">
        <v>667</v>
      </c>
      <c r="AA2" s="15" t="s">
        <v>634</v>
      </c>
    </row>
    <row r="3" spans="1:27" x14ac:dyDescent="0.25">
      <c r="A3" s="5" t="s">
        <v>570</v>
      </c>
      <c r="B3" s="5" t="s">
        <v>579</v>
      </c>
      <c r="C3" s="7">
        <v>2</v>
      </c>
      <c r="D3" s="7">
        <v>19</v>
      </c>
      <c r="E3" s="5" t="s">
        <v>574</v>
      </c>
      <c r="F3" s="5" t="s">
        <v>586</v>
      </c>
      <c r="G3" s="7">
        <v>10</v>
      </c>
      <c r="H3" s="7">
        <v>15</v>
      </c>
      <c r="I3" s="5"/>
      <c r="J3" s="5" t="s">
        <v>14</v>
      </c>
      <c r="K3" s="7">
        <v>2</v>
      </c>
      <c r="L3" s="5"/>
      <c r="M3" s="5" t="s">
        <v>15</v>
      </c>
      <c r="N3" s="7" t="s">
        <v>403</v>
      </c>
      <c r="O3" s="5"/>
      <c r="P3" s="7">
        <v>2</v>
      </c>
      <c r="Q3" s="5" t="s">
        <v>570</v>
      </c>
      <c r="R3" s="7">
        <v>4</v>
      </c>
      <c r="S3" s="5" t="s">
        <v>16</v>
      </c>
      <c r="T3" s="7">
        <v>12</v>
      </c>
      <c r="U3" s="5" t="s">
        <v>17</v>
      </c>
      <c r="W3" s="9">
        <v>201</v>
      </c>
      <c r="X3" s="15" t="s">
        <v>171</v>
      </c>
      <c r="Y3" s="9" t="s">
        <v>404</v>
      </c>
      <c r="Z3" s="9" t="s">
        <v>668</v>
      </c>
      <c r="AA3" s="15" t="s">
        <v>635</v>
      </c>
    </row>
    <row r="4" spans="1:27" x14ac:dyDescent="0.25">
      <c r="A4" s="5" t="s">
        <v>13</v>
      </c>
      <c r="B4" s="5" t="s">
        <v>13</v>
      </c>
      <c r="C4" s="7">
        <v>3</v>
      </c>
      <c r="D4" s="7">
        <v>30</v>
      </c>
      <c r="E4" s="5" t="s">
        <v>396</v>
      </c>
      <c r="F4" s="5" t="s">
        <v>396</v>
      </c>
      <c r="G4" s="7">
        <v>11</v>
      </c>
      <c r="H4" s="7">
        <v>30</v>
      </c>
      <c r="I4" s="5"/>
      <c r="J4" s="5" t="s">
        <v>18</v>
      </c>
      <c r="K4" s="7">
        <v>3</v>
      </c>
      <c r="L4" s="5"/>
      <c r="M4" s="5" t="s">
        <v>19</v>
      </c>
      <c r="N4" s="7" t="s">
        <v>405</v>
      </c>
      <c r="O4" s="5"/>
      <c r="P4" s="7">
        <v>3</v>
      </c>
      <c r="Q4" s="5" t="s">
        <v>13</v>
      </c>
      <c r="R4" s="7">
        <v>7</v>
      </c>
      <c r="S4" s="5" t="s">
        <v>394</v>
      </c>
      <c r="T4" s="7">
        <v>15</v>
      </c>
      <c r="U4" s="5" t="s">
        <v>20</v>
      </c>
      <c r="W4" s="9">
        <v>202</v>
      </c>
      <c r="X4" s="15" t="s">
        <v>172</v>
      </c>
      <c r="Y4" s="9" t="s">
        <v>669</v>
      </c>
      <c r="Z4" s="9" t="s">
        <v>670</v>
      </c>
      <c r="AA4" s="15" t="s">
        <v>636</v>
      </c>
    </row>
    <row r="5" spans="1:27" x14ac:dyDescent="0.25">
      <c r="A5" s="5" t="s">
        <v>16</v>
      </c>
      <c r="B5" s="5" t="s">
        <v>16</v>
      </c>
      <c r="C5" s="7">
        <v>4</v>
      </c>
      <c r="D5" s="7">
        <v>32</v>
      </c>
      <c r="E5" s="5" t="s">
        <v>17</v>
      </c>
      <c r="F5" s="5" t="s">
        <v>17</v>
      </c>
      <c r="G5" s="7">
        <v>12</v>
      </c>
      <c r="H5" s="7">
        <v>32</v>
      </c>
      <c r="I5" s="5"/>
      <c r="J5" s="5" t="s">
        <v>21</v>
      </c>
      <c r="K5" s="7">
        <v>4</v>
      </c>
      <c r="L5" s="5"/>
      <c r="M5" s="5" t="s">
        <v>22</v>
      </c>
      <c r="N5" s="7" t="s">
        <v>407</v>
      </c>
      <c r="O5" s="5"/>
      <c r="P5" s="7">
        <v>4</v>
      </c>
      <c r="Q5" s="5" t="s">
        <v>16</v>
      </c>
      <c r="R5" s="7">
        <v>8</v>
      </c>
      <c r="S5" s="5" t="s">
        <v>395</v>
      </c>
      <c r="T5" s="7">
        <v>16</v>
      </c>
      <c r="U5" s="5" t="s">
        <v>397</v>
      </c>
      <c r="W5" s="9">
        <v>203</v>
      </c>
      <c r="X5" s="15" t="s">
        <v>173</v>
      </c>
      <c r="Y5" s="9" t="s">
        <v>671</v>
      </c>
      <c r="Z5" s="9" t="s">
        <v>673</v>
      </c>
      <c r="AA5" s="15" t="s">
        <v>637</v>
      </c>
    </row>
    <row r="6" spans="1:27" x14ac:dyDescent="0.25">
      <c r="A6" s="5" t="s">
        <v>571</v>
      </c>
      <c r="B6" s="5" t="s">
        <v>571</v>
      </c>
      <c r="C6" s="7">
        <v>5</v>
      </c>
      <c r="D6" s="7">
        <v>2</v>
      </c>
      <c r="E6" s="5" t="s">
        <v>575</v>
      </c>
      <c r="F6" s="5" t="s">
        <v>575</v>
      </c>
      <c r="G6" s="7">
        <v>13</v>
      </c>
      <c r="H6" s="7">
        <v>2</v>
      </c>
      <c r="I6" s="5"/>
      <c r="J6" s="5" t="s">
        <v>23</v>
      </c>
      <c r="K6" s="7">
        <v>5</v>
      </c>
      <c r="L6" s="5"/>
      <c r="M6" s="5"/>
      <c r="N6" s="7"/>
      <c r="O6" s="5"/>
      <c r="P6" s="7">
        <v>5</v>
      </c>
      <c r="Q6" s="5" t="s">
        <v>571</v>
      </c>
      <c r="R6" s="7"/>
      <c r="S6" s="5"/>
      <c r="T6" s="5"/>
      <c r="U6" s="5"/>
      <c r="W6" s="9">
        <v>204</v>
      </c>
      <c r="X6" s="15" t="s">
        <v>174</v>
      </c>
      <c r="Y6" s="9" t="s">
        <v>410</v>
      </c>
      <c r="Z6" s="9"/>
      <c r="AA6" s="15" t="s">
        <v>638</v>
      </c>
    </row>
    <row r="7" spans="1:27" x14ac:dyDescent="0.25">
      <c r="A7" s="5" t="s">
        <v>572</v>
      </c>
      <c r="B7" s="5" t="s">
        <v>581</v>
      </c>
      <c r="C7" s="7">
        <v>6</v>
      </c>
      <c r="D7" s="7">
        <v>17</v>
      </c>
      <c r="E7" s="5" t="s">
        <v>576</v>
      </c>
      <c r="F7" s="5" t="s">
        <v>588</v>
      </c>
      <c r="G7" s="7">
        <v>14</v>
      </c>
      <c r="H7" s="7">
        <v>14</v>
      </c>
      <c r="I7" s="5"/>
      <c r="J7" s="5" t="s">
        <v>25</v>
      </c>
      <c r="K7" s="7">
        <v>6</v>
      </c>
      <c r="L7" s="5"/>
      <c r="M7" s="5"/>
      <c r="N7" s="5"/>
      <c r="O7" s="5"/>
      <c r="P7" s="7">
        <v>6</v>
      </c>
      <c r="Q7" s="5" t="s">
        <v>572</v>
      </c>
      <c r="R7" s="7"/>
      <c r="S7" s="5"/>
      <c r="T7" s="5"/>
      <c r="U7" s="5"/>
      <c r="W7" s="9">
        <v>205</v>
      </c>
      <c r="X7" s="15" t="s">
        <v>175</v>
      </c>
      <c r="Y7" s="9" t="s">
        <v>411</v>
      </c>
      <c r="Z7" s="9"/>
      <c r="AA7" s="15" t="s">
        <v>639</v>
      </c>
    </row>
    <row r="8" spans="1:27" x14ac:dyDescent="0.25">
      <c r="A8" s="5" t="s">
        <v>394</v>
      </c>
      <c r="B8" s="5" t="s">
        <v>394</v>
      </c>
      <c r="C8" s="7">
        <v>7</v>
      </c>
      <c r="D8" s="7">
        <v>30</v>
      </c>
      <c r="E8" s="5" t="s">
        <v>20</v>
      </c>
      <c r="F8" s="5" t="s">
        <v>20</v>
      </c>
      <c r="G8" s="7">
        <v>15</v>
      </c>
      <c r="H8" s="7">
        <v>30</v>
      </c>
      <c r="I8" s="5"/>
      <c r="J8" s="5" t="s">
        <v>26</v>
      </c>
      <c r="K8" s="7">
        <v>7</v>
      </c>
      <c r="L8" s="5"/>
      <c r="M8" s="5"/>
      <c r="N8" s="5"/>
      <c r="O8" s="5"/>
      <c r="P8" s="7">
        <v>7</v>
      </c>
      <c r="Q8" s="5" t="s">
        <v>394</v>
      </c>
      <c r="R8" s="7"/>
      <c r="S8" s="5"/>
      <c r="T8" s="5"/>
      <c r="U8" s="5"/>
      <c r="W8" s="9">
        <v>206</v>
      </c>
      <c r="X8" s="15" t="s">
        <v>176</v>
      </c>
      <c r="Y8" s="9" t="s">
        <v>412</v>
      </c>
      <c r="Z8" s="9"/>
      <c r="AA8" s="15" t="s">
        <v>640</v>
      </c>
    </row>
    <row r="9" spans="1:27" x14ac:dyDescent="0.25">
      <c r="A9" s="5" t="s">
        <v>395</v>
      </c>
      <c r="B9" s="5" t="s">
        <v>395</v>
      </c>
      <c r="C9" s="7">
        <v>8</v>
      </c>
      <c r="D9" s="7">
        <v>32</v>
      </c>
      <c r="E9" s="5" t="s">
        <v>397</v>
      </c>
      <c r="F9" s="5" t="s">
        <v>397</v>
      </c>
      <c r="G9" s="7">
        <v>16</v>
      </c>
      <c r="H9" s="7">
        <v>32</v>
      </c>
      <c r="I9" s="5"/>
      <c r="J9" s="5" t="s">
        <v>27</v>
      </c>
      <c r="K9" s="7">
        <v>8</v>
      </c>
      <c r="L9" s="5"/>
      <c r="M9" s="5"/>
      <c r="N9" s="5"/>
      <c r="O9" s="5"/>
      <c r="P9" s="7">
        <v>8</v>
      </c>
      <c r="Q9" s="5" t="s">
        <v>395</v>
      </c>
      <c r="R9" s="7"/>
      <c r="S9" s="5"/>
      <c r="T9" s="5"/>
      <c r="U9" s="5"/>
      <c r="W9" s="9">
        <v>207</v>
      </c>
      <c r="X9" s="15" t="s">
        <v>177</v>
      </c>
      <c r="Y9" s="9" t="s">
        <v>672</v>
      </c>
      <c r="Z9" s="9"/>
      <c r="AA9" s="15" t="s">
        <v>674</v>
      </c>
    </row>
    <row r="10" spans="1:27" x14ac:dyDescent="0.25">
      <c r="A10" s="5"/>
      <c r="B10" s="5"/>
      <c r="E10" s="5"/>
      <c r="F10" s="5"/>
      <c r="I10" s="5"/>
      <c r="J10" s="5" t="s">
        <v>28</v>
      </c>
      <c r="K10" s="7">
        <v>9</v>
      </c>
      <c r="L10" s="5"/>
      <c r="M10" s="5"/>
      <c r="N10" s="5"/>
      <c r="O10" s="5"/>
      <c r="P10" s="7">
        <v>9</v>
      </c>
      <c r="Q10" s="5" t="s">
        <v>573</v>
      </c>
      <c r="R10" s="7"/>
      <c r="S10" s="5"/>
      <c r="T10" s="5"/>
      <c r="U10" s="5"/>
      <c r="W10" s="9">
        <v>208</v>
      </c>
      <c r="X10" s="15" t="s">
        <v>178</v>
      </c>
      <c r="AA10" s="15" t="s">
        <v>641</v>
      </c>
    </row>
    <row r="11" spans="1:27" x14ac:dyDescent="0.25">
      <c r="A11" s="5"/>
      <c r="B11" s="5"/>
      <c r="E11" s="5"/>
      <c r="F11" s="5"/>
      <c r="I11" s="5"/>
      <c r="J11" s="5" t="s">
        <v>29</v>
      </c>
      <c r="K11" s="7">
        <v>10</v>
      </c>
      <c r="L11" s="5"/>
      <c r="M11" s="5"/>
      <c r="N11" s="5"/>
      <c r="O11" s="5"/>
      <c r="P11" s="7">
        <v>10</v>
      </c>
      <c r="Q11" s="5" t="s">
        <v>574</v>
      </c>
      <c r="R11" s="7"/>
      <c r="S11" s="5"/>
      <c r="T11" s="5"/>
      <c r="U11" s="5"/>
      <c r="W11" s="9">
        <v>209</v>
      </c>
      <c r="X11" s="15" t="s">
        <v>646</v>
      </c>
      <c r="AA11" s="15"/>
    </row>
    <row r="12" spans="1:27" x14ac:dyDescent="0.25">
      <c r="A12" s="5"/>
      <c r="B12" s="5"/>
      <c r="E12" s="5"/>
      <c r="F12" s="5"/>
      <c r="I12" s="5"/>
      <c r="J12" s="5" t="s">
        <v>30</v>
      </c>
      <c r="K12" s="7">
        <v>11</v>
      </c>
      <c r="L12" s="5"/>
      <c r="M12" s="5"/>
      <c r="N12" s="5"/>
      <c r="O12" s="5"/>
      <c r="P12" s="7">
        <v>11</v>
      </c>
      <c r="Q12" s="5" t="s">
        <v>396</v>
      </c>
      <c r="R12" s="7"/>
      <c r="S12" s="5"/>
      <c r="T12" s="5"/>
      <c r="U12" s="5"/>
      <c r="W12" s="9">
        <v>210</v>
      </c>
      <c r="X12" s="15" t="s">
        <v>179</v>
      </c>
    </row>
    <row r="13" spans="1:27" x14ac:dyDescent="0.25">
      <c r="A13" s="5"/>
      <c r="B13" s="5"/>
      <c r="E13" s="5"/>
      <c r="F13" s="5"/>
      <c r="I13" s="5"/>
      <c r="J13" s="5" t="s">
        <v>31</v>
      </c>
      <c r="K13" s="7">
        <v>12</v>
      </c>
      <c r="L13" s="5"/>
      <c r="M13" s="5"/>
      <c r="N13" s="5"/>
      <c r="O13" s="5"/>
      <c r="P13" s="7">
        <v>12</v>
      </c>
      <c r="Q13" s="5" t="s">
        <v>17</v>
      </c>
      <c r="R13" s="7"/>
      <c r="S13" s="5"/>
      <c r="T13" s="5"/>
      <c r="U13" s="5"/>
      <c r="W13" s="9">
        <v>211</v>
      </c>
      <c r="X13" s="15" t="s">
        <v>180</v>
      </c>
    </row>
    <row r="14" spans="1:27" x14ac:dyDescent="0.25">
      <c r="A14" s="5"/>
      <c r="B14" s="5"/>
      <c r="E14" s="5"/>
      <c r="F14" s="5"/>
      <c r="I14" s="5"/>
      <c r="J14" s="5" t="s">
        <v>32</v>
      </c>
      <c r="K14" s="7">
        <v>13</v>
      </c>
      <c r="L14" s="5"/>
      <c r="M14" s="5"/>
      <c r="N14" s="5"/>
      <c r="O14" s="5"/>
      <c r="P14" s="7">
        <v>13</v>
      </c>
      <c r="Q14" s="5" t="s">
        <v>575</v>
      </c>
      <c r="R14" s="5"/>
      <c r="S14" s="5"/>
      <c r="T14" s="5"/>
      <c r="U14" s="5"/>
      <c r="W14" s="9">
        <v>212</v>
      </c>
      <c r="X14" s="15" t="s">
        <v>181</v>
      </c>
    </row>
    <row r="15" spans="1:27" x14ac:dyDescent="0.25">
      <c r="A15" s="5"/>
      <c r="B15" s="5" t="s">
        <v>577</v>
      </c>
      <c r="E15" s="5"/>
      <c r="F15" s="5" t="s">
        <v>583</v>
      </c>
      <c r="I15" s="5"/>
      <c r="J15" s="5" t="s">
        <v>33</v>
      </c>
      <c r="K15" s="7">
        <v>14</v>
      </c>
      <c r="L15" s="5"/>
      <c r="M15" s="5"/>
      <c r="N15" s="5"/>
      <c r="O15" s="5"/>
      <c r="P15" s="7">
        <v>14</v>
      </c>
      <c r="Q15" s="5" t="s">
        <v>576</v>
      </c>
      <c r="R15" s="5"/>
      <c r="S15" s="5"/>
      <c r="T15" s="5"/>
      <c r="U15" s="5"/>
      <c r="W15" s="9">
        <v>213</v>
      </c>
      <c r="X15" s="15" t="s">
        <v>182</v>
      </c>
    </row>
    <row r="16" spans="1:27" x14ac:dyDescent="0.25">
      <c r="A16" s="5"/>
      <c r="B16" s="5" t="s">
        <v>569</v>
      </c>
      <c r="C16" s="7">
        <v>1</v>
      </c>
      <c r="E16" s="5"/>
      <c r="F16" s="5" t="s">
        <v>573</v>
      </c>
      <c r="G16" s="7">
        <v>9</v>
      </c>
      <c r="I16" s="5"/>
      <c r="J16" s="5" t="s">
        <v>34</v>
      </c>
      <c r="K16" s="7">
        <v>15</v>
      </c>
      <c r="L16" s="5"/>
      <c r="M16" s="5"/>
      <c r="N16" s="5"/>
      <c r="O16" s="5"/>
      <c r="P16" s="7">
        <v>15</v>
      </c>
      <c r="Q16" s="5" t="s">
        <v>20</v>
      </c>
      <c r="R16" s="5"/>
      <c r="S16" s="5"/>
      <c r="T16" s="5"/>
      <c r="U16" s="5"/>
      <c r="W16" s="9">
        <v>214</v>
      </c>
      <c r="X16" s="15" t="s">
        <v>183</v>
      </c>
    </row>
    <row r="17" spans="1:24" x14ac:dyDescent="0.25">
      <c r="A17" s="5"/>
      <c r="B17" s="5" t="s">
        <v>578</v>
      </c>
      <c r="C17" s="7">
        <v>2</v>
      </c>
      <c r="E17" s="5"/>
      <c r="F17" s="5" t="s">
        <v>585</v>
      </c>
      <c r="G17" s="7">
        <v>10</v>
      </c>
      <c r="I17" s="5"/>
      <c r="J17" s="5" t="s">
        <v>35</v>
      </c>
      <c r="K17" s="7">
        <v>16</v>
      </c>
      <c r="L17" s="5"/>
      <c r="M17" s="5"/>
      <c r="N17" s="5"/>
      <c r="O17" s="5"/>
      <c r="P17" s="7">
        <v>16</v>
      </c>
      <c r="Q17" s="5" t="s">
        <v>397</v>
      </c>
      <c r="R17" s="5"/>
      <c r="S17" s="5"/>
      <c r="T17" s="5"/>
      <c r="U17" s="5"/>
      <c r="W17" s="9">
        <v>215</v>
      </c>
      <c r="X17" s="15" t="s">
        <v>184</v>
      </c>
    </row>
    <row r="18" spans="1:24" x14ac:dyDescent="0.25">
      <c r="A18" s="5"/>
      <c r="B18" s="5"/>
      <c r="E18" s="5"/>
      <c r="F18" s="5"/>
      <c r="I18" s="5"/>
      <c r="J18" s="5" t="s">
        <v>36</v>
      </c>
      <c r="K18" s="7">
        <v>17</v>
      </c>
      <c r="L18" s="5"/>
      <c r="M18" s="5"/>
      <c r="N18" s="5"/>
      <c r="O18" s="5"/>
      <c r="P18" s="7"/>
      <c r="Q18" s="5"/>
      <c r="R18" s="5"/>
      <c r="S18" s="5"/>
      <c r="T18" s="5"/>
      <c r="U18" s="5"/>
      <c r="W18" s="9">
        <v>216</v>
      </c>
      <c r="X18" s="15" t="s">
        <v>185</v>
      </c>
    </row>
    <row r="19" spans="1:24" x14ac:dyDescent="0.25">
      <c r="A19" s="5"/>
      <c r="B19" s="5"/>
      <c r="E19" s="5"/>
      <c r="F19" s="5"/>
      <c r="I19" s="5"/>
      <c r="J19" s="5" t="s">
        <v>37</v>
      </c>
      <c r="K19" s="7">
        <v>18</v>
      </c>
      <c r="L19" s="5"/>
      <c r="M19" s="5"/>
      <c r="N19" s="5"/>
      <c r="O19" s="5"/>
      <c r="P19" s="7"/>
      <c r="Q19" s="5"/>
      <c r="R19" s="5"/>
      <c r="S19" s="5"/>
      <c r="T19" s="5"/>
      <c r="U19" s="5"/>
      <c r="W19" s="9">
        <v>217</v>
      </c>
      <c r="X19" s="15" t="s">
        <v>186</v>
      </c>
    </row>
    <row r="20" spans="1:24" x14ac:dyDescent="0.25">
      <c r="A20" s="5"/>
      <c r="B20" s="5" t="s">
        <v>582</v>
      </c>
      <c r="E20" s="5"/>
      <c r="F20" s="5" t="s">
        <v>584</v>
      </c>
      <c r="I20" s="5"/>
      <c r="J20" s="5" t="s">
        <v>38</v>
      </c>
      <c r="K20" s="7">
        <v>19</v>
      </c>
      <c r="L20" s="5"/>
      <c r="M20" s="5"/>
      <c r="N20" s="5"/>
      <c r="O20" s="5"/>
      <c r="P20" s="7"/>
      <c r="Q20" s="5"/>
      <c r="R20" s="5"/>
      <c r="S20" s="5"/>
      <c r="T20" s="5"/>
      <c r="U20" s="5"/>
      <c r="W20" s="9">
        <v>218</v>
      </c>
      <c r="X20" s="15" t="s">
        <v>187</v>
      </c>
    </row>
    <row r="21" spans="1:24" x14ac:dyDescent="0.25">
      <c r="A21" s="5"/>
      <c r="B21" s="5" t="s">
        <v>571</v>
      </c>
      <c r="C21" s="7">
        <v>5</v>
      </c>
      <c r="E21" s="5"/>
      <c r="F21" s="5" t="s">
        <v>575</v>
      </c>
      <c r="G21" s="7">
        <v>13</v>
      </c>
      <c r="I21" s="5"/>
      <c r="J21" s="5" t="s">
        <v>39</v>
      </c>
      <c r="K21" s="7">
        <v>20</v>
      </c>
      <c r="L21" s="5"/>
      <c r="M21" s="5"/>
      <c r="N21" s="5"/>
      <c r="O21" s="5"/>
      <c r="P21" s="7"/>
      <c r="Q21" s="5"/>
      <c r="R21" s="5"/>
      <c r="S21" s="5"/>
      <c r="T21" s="5"/>
      <c r="U21" s="5"/>
      <c r="W21" s="9">
        <v>219</v>
      </c>
      <c r="X21" s="15" t="s">
        <v>188</v>
      </c>
    </row>
    <row r="22" spans="1:24" x14ac:dyDescent="0.25">
      <c r="A22" s="5"/>
      <c r="B22" s="5" t="s">
        <v>580</v>
      </c>
      <c r="C22" s="7">
        <v>6</v>
      </c>
      <c r="E22" s="5"/>
      <c r="F22" s="5" t="s">
        <v>587</v>
      </c>
      <c r="G22" s="7">
        <v>14</v>
      </c>
      <c r="I22" s="5"/>
      <c r="J22" s="5" t="s">
        <v>40</v>
      </c>
      <c r="K22" s="7">
        <v>21</v>
      </c>
      <c r="L22" s="5"/>
      <c r="M22" s="5"/>
      <c r="N22" s="5"/>
      <c r="O22" s="5"/>
      <c r="P22" s="7"/>
      <c r="Q22" s="5"/>
      <c r="R22" s="5"/>
      <c r="S22" s="5"/>
      <c r="T22" s="5"/>
      <c r="U22" s="5"/>
      <c r="W22" s="9">
        <v>220</v>
      </c>
      <c r="X22" s="15" t="s">
        <v>642</v>
      </c>
    </row>
    <row r="23" spans="1:24" x14ac:dyDescent="0.25">
      <c r="A23" s="5"/>
      <c r="B23" s="5"/>
      <c r="E23" s="5"/>
      <c r="F23" s="5"/>
      <c r="I23" s="5"/>
      <c r="J23" s="5" t="s">
        <v>41</v>
      </c>
      <c r="K23" s="7">
        <v>22</v>
      </c>
      <c r="L23" s="5"/>
      <c r="M23" s="5"/>
      <c r="N23" s="5"/>
      <c r="O23" s="5"/>
      <c r="P23" s="7"/>
      <c r="Q23" s="5"/>
      <c r="R23" s="5"/>
      <c r="S23" s="5"/>
      <c r="T23" s="5"/>
      <c r="U23" s="5"/>
      <c r="W23" s="9">
        <v>221</v>
      </c>
      <c r="X23" s="15" t="s">
        <v>643</v>
      </c>
    </row>
    <row r="24" spans="1:24" x14ac:dyDescent="0.25">
      <c r="A24" s="5"/>
      <c r="B24" s="5" t="s">
        <v>589</v>
      </c>
      <c r="E24" s="5"/>
      <c r="F24" s="5" t="s">
        <v>593</v>
      </c>
      <c r="I24" s="5"/>
      <c r="J24" s="5" t="s">
        <v>42</v>
      </c>
      <c r="K24" s="7">
        <v>23</v>
      </c>
      <c r="L24" s="5"/>
      <c r="M24" s="5"/>
      <c r="N24" s="5"/>
      <c r="O24" s="5"/>
      <c r="P24" s="7"/>
      <c r="Q24" s="5"/>
      <c r="R24" s="5"/>
      <c r="S24" s="5"/>
      <c r="T24" s="5"/>
      <c r="U24" s="5"/>
      <c r="W24" s="9">
        <v>222</v>
      </c>
      <c r="X24" s="15" t="s">
        <v>189</v>
      </c>
    </row>
    <row r="25" spans="1:24" x14ac:dyDescent="0.25">
      <c r="A25" s="5"/>
      <c r="B25" s="5" t="s">
        <v>13</v>
      </c>
      <c r="C25" s="7">
        <v>3</v>
      </c>
      <c r="E25" s="5"/>
      <c r="F25" s="5" t="s">
        <v>396</v>
      </c>
      <c r="G25" s="7">
        <v>11</v>
      </c>
      <c r="I25" s="5"/>
      <c r="J25" s="5" t="s">
        <v>43</v>
      </c>
      <c r="K25" s="7">
        <v>24</v>
      </c>
      <c r="L25" s="5"/>
      <c r="M25" s="5"/>
      <c r="N25" s="5"/>
      <c r="O25" s="5"/>
      <c r="P25" s="7">
        <v>1</v>
      </c>
      <c r="Q25" s="5" t="s">
        <v>569</v>
      </c>
      <c r="R25" s="5">
        <v>1</v>
      </c>
      <c r="S25" s="5">
        <v>2</v>
      </c>
      <c r="T25" s="5">
        <v>2</v>
      </c>
      <c r="U25" s="5">
        <v>1</v>
      </c>
      <c r="W25" s="9">
        <v>223</v>
      </c>
      <c r="X25" s="15" t="s">
        <v>190</v>
      </c>
    </row>
    <row r="26" spans="1:24" x14ac:dyDescent="0.25">
      <c r="A26" s="5"/>
      <c r="B26" s="5" t="s">
        <v>590</v>
      </c>
      <c r="E26" s="5"/>
      <c r="F26" s="5" t="s">
        <v>594</v>
      </c>
      <c r="I26" s="5"/>
      <c r="J26" s="5" t="s">
        <v>44</v>
      </c>
      <c r="K26" s="7">
        <v>25</v>
      </c>
      <c r="L26" s="5"/>
      <c r="M26" s="5"/>
      <c r="N26" s="5"/>
      <c r="O26" s="5"/>
      <c r="P26" s="7">
        <v>2</v>
      </c>
      <c r="Q26" s="5" t="s">
        <v>570</v>
      </c>
      <c r="R26" s="5">
        <v>2</v>
      </c>
      <c r="S26" s="5">
        <v>19</v>
      </c>
      <c r="T26" s="5">
        <v>2</v>
      </c>
      <c r="U26" s="5">
        <v>1</v>
      </c>
      <c r="W26" s="9">
        <v>224</v>
      </c>
      <c r="X26" s="15" t="s">
        <v>191</v>
      </c>
    </row>
    <row r="27" spans="1:24" x14ac:dyDescent="0.25">
      <c r="A27" s="5"/>
      <c r="B27" s="5" t="s">
        <v>16</v>
      </c>
      <c r="C27" s="7">
        <v>4</v>
      </c>
      <c r="E27" s="5"/>
      <c r="F27" s="5" t="s">
        <v>17</v>
      </c>
      <c r="G27" s="7">
        <v>12</v>
      </c>
      <c r="I27" s="5"/>
      <c r="J27" s="5" t="s">
        <v>45</v>
      </c>
      <c r="K27" s="7">
        <v>26</v>
      </c>
      <c r="L27" s="5"/>
      <c r="M27" s="5"/>
      <c r="N27" s="5"/>
      <c r="O27" s="5"/>
      <c r="P27" s="7">
        <v>3</v>
      </c>
      <c r="Q27" s="5" t="s">
        <v>13</v>
      </c>
      <c r="R27" s="5">
        <v>3</v>
      </c>
      <c r="S27" s="5">
        <v>30</v>
      </c>
      <c r="T27" s="5">
        <v>2</v>
      </c>
      <c r="U27" s="5">
        <v>1</v>
      </c>
      <c r="W27" s="9">
        <v>225</v>
      </c>
      <c r="X27" s="15" t="s">
        <v>192</v>
      </c>
    </row>
    <row r="28" spans="1:24" x14ac:dyDescent="0.25">
      <c r="A28" s="5"/>
      <c r="B28" s="5" t="s">
        <v>591</v>
      </c>
      <c r="E28" s="5"/>
      <c r="F28" s="5" t="s">
        <v>595</v>
      </c>
      <c r="I28" s="5"/>
      <c r="J28" s="5" t="s">
        <v>46</v>
      </c>
      <c r="K28" s="7">
        <v>27</v>
      </c>
      <c r="L28" s="5"/>
      <c r="M28" s="5"/>
      <c r="N28" s="5"/>
      <c r="O28" s="5"/>
      <c r="P28" s="7">
        <v>4</v>
      </c>
      <c r="Q28" s="5" t="s">
        <v>16</v>
      </c>
      <c r="R28" s="5">
        <v>4</v>
      </c>
      <c r="S28" s="5">
        <v>32</v>
      </c>
      <c r="T28" s="5">
        <v>2</v>
      </c>
      <c r="U28" s="5">
        <v>1</v>
      </c>
      <c r="W28" s="9">
        <v>226</v>
      </c>
      <c r="X28" s="15" t="s">
        <v>193</v>
      </c>
    </row>
    <row r="29" spans="1:24" x14ac:dyDescent="0.25">
      <c r="A29" s="43"/>
      <c r="B29" s="43" t="s">
        <v>394</v>
      </c>
      <c r="C29" s="44">
        <v>7</v>
      </c>
      <c r="D29" s="44"/>
      <c r="E29" s="43"/>
      <c r="F29" s="43" t="s">
        <v>20</v>
      </c>
      <c r="G29" s="44">
        <v>15</v>
      </c>
      <c r="I29" s="5"/>
      <c r="J29" s="5" t="s">
        <v>47</v>
      </c>
      <c r="K29" s="7">
        <v>28</v>
      </c>
      <c r="L29" s="5"/>
      <c r="M29" s="5"/>
      <c r="N29" s="5"/>
      <c r="O29" s="5"/>
      <c r="P29" s="7">
        <v>5</v>
      </c>
      <c r="Q29" s="5" t="s">
        <v>571</v>
      </c>
      <c r="R29" s="5">
        <v>5</v>
      </c>
      <c r="S29" s="5">
        <v>2</v>
      </c>
      <c r="T29" s="5">
        <v>15</v>
      </c>
      <c r="U29" s="5">
        <v>1</v>
      </c>
      <c r="W29" s="9">
        <v>227</v>
      </c>
      <c r="X29" s="15" t="s">
        <v>194</v>
      </c>
    </row>
    <row r="30" spans="1:24" x14ac:dyDescent="0.25">
      <c r="A30" s="45"/>
      <c r="B30" s="45" t="s">
        <v>592</v>
      </c>
      <c r="C30" s="44"/>
      <c r="D30" s="44"/>
      <c r="E30" s="45"/>
      <c r="F30" s="45" t="s">
        <v>596</v>
      </c>
      <c r="G30" s="44"/>
      <c r="I30" s="5"/>
      <c r="J30" s="5" t="s">
        <v>48</v>
      </c>
      <c r="K30" s="7">
        <v>29</v>
      </c>
      <c r="L30" s="5"/>
      <c r="M30" s="5"/>
      <c r="N30" s="5"/>
      <c r="O30" s="5"/>
      <c r="P30" s="7">
        <v>6</v>
      </c>
      <c r="Q30" s="5" t="s">
        <v>572</v>
      </c>
      <c r="R30" s="5">
        <v>6</v>
      </c>
      <c r="S30" s="5">
        <v>17</v>
      </c>
      <c r="T30" s="5">
        <v>15</v>
      </c>
      <c r="U30" s="5">
        <v>1</v>
      </c>
      <c r="W30" s="9">
        <v>228</v>
      </c>
      <c r="X30" s="15" t="s">
        <v>195</v>
      </c>
    </row>
    <row r="31" spans="1:24" x14ac:dyDescent="0.25">
      <c r="A31" s="45"/>
      <c r="B31" s="45" t="s">
        <v>395</v>
      </c>
      <c r="C31" s="44">
        <v>8</v>
      </c>
      <c r="D31" s="44"/>
      <c r="E31" s="45"/>
      <c r="F31" s="45" t="s">
        <v>397</v>
      </c>
      <c r="G31" s="44">
        <v>16</v>
      </c>
      <c r="I31" s="5"/>
      <c r="J31" s="5" t="s">
        <v>49</v>
      </c>
      <c r="K31" s="7">
        <v>30</v>
      </c>
      <c r="L31" s="5"/>
      <c r="M31" s="5"/>
      <c r="N31" s="5"/>
      <c r="O31" s="5"/>
      <c r="P31" s="7">
        <v>7</v>
      </c>
      <c r="Q31" s="5" t="s">
        <v>394</v>
      </c>
      <c r="R31" s="5">
        <v>7</v>
      </c>
      <c r="S31" s="5">
        <v>30</v>
      </c>
      <c r="T31" s="5">
        <v>15</v>
      </c>
      <c r="U31" s="5">
        <v>1</v>
      </c>
      <c r="W31" s="9">
        <v>229</v>
      </c>
      <c r="X31" s="15" t="s">
        <v>196</v>
      </c>
    </row>
    <row r="32" spans="1:24" x14ac:dyDescent="0.25">
      <c r="A32" s="45"/>
      <c r="B32" s="45"/>
      <c r="C32" s="44"/>
      <c r="D32" s="44"/>
      <c r="E32" s="45"/>
      <c r="F32" s="45"/>
      <c r="G32" s="44"/>
      <c r="I32" s="5"/>
      <c r="J32" s="5" t="s">
        <v>50</v>
      </c>
      <c r="K32" s="7">
        <v>31</v>
      </c>
      <c r="L32" s="5"/>
      <c r="M32" s="5"/>
      <c r="N32" s="5"/>
      <c r="O32" s="5"/>
      <c r="P32" s="7">
        <v>8</v>
      </c>
      <c r="Q32" s="5" t="s">
        <v>395</v>
      </c>
      <c r="R32" s="5">
        <v>8</v>
      </c>
      <c r="S32" s="5">
        <v>32</v>
      </c>
      <c r="T32" s="5">
        <v>15</v>
      </c>
      <c r="U32" s="5">
        <v>1</v>
      </c>
      <c r="W32" s="9">
        <v>230</v>
      </c>
      <c r="X32" s="15" t="s">
        <v>197</v>
      </c>
    </row>
    <row r="33" spans="1:24" x14ac:dyDescent="0.25">
      <c r="A33" s="45"/>
      <c r="B33" s="45"/>
      <c r="C33" s="44"/>
      <c r="D33" s="44"/>
      <c r="E33" s="45"/>
      <c r="F33" s="45"/>
      <c r="G33" s="44"/>
      <c r="I33" s="5"/>
      <c r="J33" s="5" t="s">
        <v>51</v>
      </c>
      <c r="K33" s="7">
        <v>32</v>
      </c>
      <c r="L33" s="5"/>
      <c r="M33" s="5"/>
      <c r="N33" s="5"/>
      <c r="O33" s="5"/>
      <c r="P33" s="7">
        <v>9</v>
      </c>
      <c r="Q33" s="5" t="s">
        <v>573</v>
      </c>
      <c r="R33" s="5">
        <v>9</v>
      </c>
      <c r="S33" s="5">
        <v>2</v>
      </c>
      <c r="T33" s="5">
        <v>2</v>
      </c>
      <c r="U33" s="5">
        <v>2</v>
      </c>
      <c r="W33" s="9">
        <v>231</v>
      </c>
      <c r="X33" s="15" t="s">
        <v>198</v>
      </c>
    </row>
    <row r="34" spans="1:24" x14ac:dyDescent="0.25">
      <c r="A34" s="45"/>
      <c r="B34" s="45"/>
      <c r="C34" s="44"/>
      <c r="D34" s="44"/>
      <c r="E34" s="45"/>
      <c r="F34" s="45"/>
      <c r="G34" s="44"/>
      <c r="I34" s="5"/>
      <c r="J34" s="5" t="s">
        <v>52</v>
      </c>
      <c r="K34" s="7">
        <v>33</v>
      </c>
      <c r="L34" s="5"/>
      <c r="M34" s="5"/>
      <c r="N34" s="5"/>
      <c r="O34" s="5"/>
      <c r="P34" s="7">
        <v>10</v>
      </c>
      <c r="Q34" s="5" t="s">
        <v>574</v>
      </c>
      <c r="R34" s="5">
        <v>10</v>
      </c>
      <c r="S34" s="5">
        <v>15</v>
      </c>
      <c r="T34" s="5">
        <v>2</v>
      </c>
      <c r="U34" s="5">
        <v>2</v>
      </c>
      <c r="W34" s="9">
        <v>232</v>
      </c>
      <c r="X34" s="15" t="s">
        <v>199</v>
      </c>
    </row>
    <row r="35" spans="1:24" x14ac:dyDescent="0.25">
      <c r="A35" s="45"/>
      <c r="B35" s="45"/>
      <c r="C35" s="44"/>
      <c r="D35" s="44"/>
      <c r="E35" s="45"/>
      <c r="F35" s="45"/>
      <c r="G35" s="44"/>
      <c r="I35" s="5"/>
      <c r="J35" s="5" t="s">
        <v>53</v>
      </c>
      <c r="K35" s="7">
        <v>34</v>
      </c>
      <c r="L35" s="5"/>
      <c r="M35" s="5"/>
      <c r="N35" s="5"/>
      <c r="O35" s="5"/>
      <c r="P35" s="7">
        <v>11</v>
      </c>
      <c r="Q35" s="5" t="s">
        <v>396</v>
      </c>
      <c r="R35" s="5">
        <v>11</v>
      </c>
      <c r="S35" s="5">
        <v>30</v>
      </c>
      <c r="T35" s="5">
        <v>2</v>
      </c>
      <c r="U35" s="5">
        <v>2</v>
      </c>
      <c r="W35" s="9">
        <v>233</v>
      </c>
      <c r="X35" s="15" t="s">
        <v>200</v>
      </c>
    </row>
    <row r="36" spans="1:24" x14ac:dyDescent="0.25">
      <c r="A36" s="45"/>
      <c r="B36" s="45"/>
      <c r="C36" s="44"/>
      <c r="D36" s="44"/>
      <c r="E36" s="45"/>
      <c r="F36" s="45"/>
      <c r="G36" s="44"/>
      <c r="I36" s="5"/>
      <c r="J36" s="5" t="s">
        <v>54</v>
      </c>
      <c r="K36" s="7">
        <v>35</v>
      </c>
      <c r="L36" s="5"/>
      <c r="M36" s="5"/>
      <c r="N36" s="5"/>
      <c r="O36" s="5"/>
      <c r="P36" s="7">
        <v>12</v>
      </c>
      <c r="Q36" s="5" t="s">
        <v>17</v>
      </c>
      <c r="R36" s="5">
        <v>12</v>
      </c>
      <c r="S36" s="5">
        <v>32</v>
      </c>
      <c r="T36" s="5">
        <v>2</v>
      </c>
      <c r="U36" s="5">
        <v>2</v>
      </c>
      <c r="W36" s="9">
        <v>234</v>
      </c>
      <c r="X36" s="15" t="s">
        <v>201</v>
      </c>
    </row>
    <row r="37" spans="1:24" x14ac:dyDescent="0.25">
      <c r="A37" s="45"/>
      <c r="B37" s="45"/>
      <c r="C37" s="44"/>
      <c r="D37" s="44"/>
      <c r="E37" s="45"/>
      <c r="F37" s="45"/>
      <c r="G37" s="44"/>
      <c r="I37" s="5"/>
      <c r="J37" s="5" t="s">
        <v>55</v>
      </c>
      <c r="K37" s="7">
        <v>36</v>
      </c>
      <c r="L37" s="5"/>
      <c r="M37" s="5"/>
      <c r="N37" s="5"/>
      <c r="O37" s="5"/>
      <c r="P37" s="7">
        <v>13</v>
      </c>
      <c r="Q37" s="5" t="s">
        <v>575</v>
      </c>
      <c r="R37" s="5">
        <v>13</v>
      </c>
      <c r="S37" s="5">
        <v>2</v>
      </c>
      <c r="T37" s="5">
        <v>15</v>
      </c>
      <c r="U37" s="5">
        <v>2</v>
      </c>
      <c r="W37" s="9">
        <v>235</v>
      </c>
      <c r="X37" s="15" t="s">
        <v>202</v>
      </c>
    </row>
    <row r="38" spans="1:24" x14ac:dyDescent="0.25">
      <c r="A38" s="45"/>
      <c r="B38" s="45"/>
      <c r="C38" s="44"/>
      <c r="D38" s="44"/>
      <c r="E38" s="45"/>
      <c r="F38" s="45"/>
      <c r="G38" s="44"/>
      <c r="I38" s="5"/>
      <c r="J38" s="5" t="s">
        <v>56</v>
      </c>
      <c r="K38" s="7">
        <v>37</v>
      </c>
      <c r="L38" s="5"/>
      <c r="M38" s="5"/>
      <c r="N38" s="5"/>
      <c r="O38" s="5"/>
      <c r="P38" s="7">
        <v>14</v>
      </c>
      <c r="Q38" s="5" t="s">
        <v>576</v>
      </c>
      <c r="R38" s="5">
        <v>14</v>
      </c>
      <c r="S38" s="5">
        <v>14</v>
      </c>
      <c r="T38" s="5">
        <v>15</v>
      </c>
      <c r="U38" s="5">
        <v>2</v>
      </c>
      <c r="W38" s="9">
        <v>236</v>
      </c>
      <c r="X38" s="15" t="s">
        <v>203</v>
      </c>
    </row>
    <row r="39" spans="1:24" x14ac:dyDescent="0.25">
      <c r="A39" s="45"/>
      <c r="B39" s="45"/>
      <c r="C39" s="44"/>
      <c r="D39" s="44"/>
      <c r="E39" s="45"/>
      <c r="F39" s="45"/>
      <c r="G39" s="44"/>
      <c r="I39" s="5"/>
      <c r="J39" s="5" t="s">
        <v>57</v>
      </c>
      <c r="K39" s="7">
        <v>38</v>
      </c>
      <c r="L39" s="5"/>
      <c r="M39" s="5"/>
      <c r="N39" s="5"/>
      <c r="O39" s="5"/>
      <c r="P39" s="7">
        <v>15</v>
      </c>
      <c r="Q39" s="5" t="s">
        <v>20</v>
      </c>
      <c r="R39" s="5">
        <v>15</v>
      </c>
      <c r="S39" s="5">
        <v>30</v>
      </c>
      <c r="T39" s="5">
        <v>15</v>
      </c>
      <c r="U39" s="5">
        <v>2</v>
      </c>
      <c r="W39" s="9">
        <v>237</v>
      </c>
      <c r="X39" s="15" t="s">
        <v>204</v>
      </c>
    </row>
    <row r="40" spans="1:24" x14ac:dyDescent="0.25">
      <c r="A40" s="43"/>
      <c r="B40" s="43"/>
      <c r="C40" s="44"/>
      <c r="D40" s="44"/>
      <c r="E40" s="43"/>
      <c r="F40" s="43"/>
      <c r="G40" s="44"/>
      <c r="I40" s="5"/>
      <c r="J40" s="5" t="s">
        <v>58</v>
      </c>
      <c r="K40" s="7">
        <v>39</v>
      </c>
      <c r="L40" s="5"/>
      <c r="M40" s="5"/>
      <c r="N40" s="5"/>
      <c r="O40" s="5"/>
      <c r="P40" s="7">
        <v>16</v>
      </c>
      <c r="Q40" s="5" t="s">
        <v>397</v>
      </c>
      <c r="R40" s="5">
        <v>16</v>
      </c>
      <c r="S40" s="5">
        <v>32</v>
      </c>
      <c r="T40" s="5">
        <v>15</v>
      </c>
      <c r="U40" s="5">
        <v>2</v>
      </c>
      <c r="W40" s="9">
        <v>238</v>
      </c>
      <c r="X40" s="15" t="s">
        <v>205</v>
      </c>
    </row>
    <row r="41" spans="1:24" x14ac:dyDescent="0.25">
      <c r="A41" s="43"/>
      <c r="B41" s="43"/>
      <c r="C41" s="44"/>
      <c r="D41" s="44"/>
      <c r="E41" s="43"/>
      <c r="F41" s="43"/>
      <c r="G41" s="44"/>
      <c r="I41" s="5"/>
      <c r="J41" s="5" t="s">
        <v>59</v>
      </c>
      <c r="K41" s="7">
        <v>40</v>
      </c>
      <c r="L41" s="5"/>
      <c r="M41" s="5"/>
      <c r="N41" s="5"/>
      <c r="O41" s="5"/>
      <c r="P41" s="7"/>
      <c r="Q41" s="5"/>
      <c r="R41" s="5"/>
      <c r="S41" s="5"/>
      <c r="T41" s="5"/>
      <c r="U41" s="5"/>
      <c r="W41" s="9">
        <v>239</v>
      </c>
      <c r="X41" s="15" t="s">
        <v>206</v>
      </c>
    </row>
    <row r="42" spans="1:24" x14ac:dyDescent="0.25">
      <c r="A42" s="43"/>
      <c r="B42" s="43"/>
      <c r="C42" s="44"/>
      <c r="D42" s="44"/>
      <c r="E42" s="43"/>
      <c r="F42" s="43"/>
      <c r="G42" s="44"/>
      <c r="I42" s="5"/>
      <c r="J42" s="5" t="s">
        <v>60</v>
      </c>
      <c r="K42" s="7">
        <v>41</v>
      </c>
      <c r="L42" s="5"/>
      <c r="M42" s="5"/>
      <c r="N42" s="5"/>
      <c r="O42" s="5"/>
      <c r="P42" s="7"/>
      <c r="Q42" s="5"/>
      <c r="R42" s="5"/>
      <c r="S42" s="5"/>
      <c r="T42" s="5"/>
      <c r="U42" s="5"/>
      <c r="W42" s="9">
        <v>240</v>
      </c>
      <c r="X42" s="15" t="s">
        <v>207</v>
      </c>
    </row>
    <row r="43" spans="1:24" x14ac:dyDescent="0.25">
      <c r="A43" s="43"/>
      <c r="B43" s="43"/>
      <c r="C43" s="44"/>
      <c r="D43" s="44"/>
      <c r="E43" s="43"/>
      <c r="F43" s="43"/>
      <c r="G43" s="44"/>
      <c r="I43" s="5"/>
      <c r="J43" s="5" t="s">
        <v>61</v>
      </c>
      <c r="K43" s="7">
        <v>42</v>
      </c>
      <c r="L43" s="5"/>
      <c r="M43" s="5"/>
      <c r="N43" s="5"/>
      <c r="O43" s="5"/>
      <c r="P43" s="7"/>
      <c r="Q43" s="5"/>
      <c r="R43" s="5"/>
      <c r="S43" s="5"/>
      <c r="T43" s="5"/>
      <c r="U43" s="5"/>
      <c r="W43" s="9">
        <v>241</v>
      </c>
      <c r="X43" s="15" t="s">
        <v>208</v>
      </c>
    </row>
    <row r="44" spans="1:24" x14ac:dyDescent="0.25">
      <c r="A44" s="43"/>
      <c r="B44" s="43"/>
      <c r="C44" s="44"/>
      <c r="D44" s="44"/>
      <c r="E44" s="43"/>
      <c r="F44" s="43"/>
      <c r="G44" s="44"/>
      <c r="I44" s="5"/>
      <c r="J44" s="5" t="s">
        <v>62</v>
      </c>
      <c r="K44" s="7">
        <v>43</v>
      </c>
      <c r="L44" s="5"/>
      <c r="M44" s="5"/>
      <c r="N44" s="5"/>
      <c r="O44" s="5"/>
      <c r="P44" s="7"/>
      <c r="Q44" s="5"/>
      <c r="R44" s="5"/>
      <c r="S44" s="5"/>
      <c r="T44" s="5"/>
      <c r="U44" s="5"/>
      <c r="W44" s="9">
        <v>242</v>
      </c>
      <c r="X44" s="15" t="s">
        <v>209</v>
      </c>
    </row>
    <row r="45" spans="1:24" x14ac:dyDescent="0.25">
      <c r="A45" s="43"/>
      <c r="B45" s="43"/>
      <c r="C45" s="44"/>
      <c r="D45" s="44"/>
      <c r="E45" s="45"/>
      <c r="F45" s="45"/>
      <c r="G45" s="44"/>
      <c r="I45" s="5"/>
      <c r="J45" s="5" t="s">
        <v>63</v>
      </c>
      <c r="K45" s="7">
        <v>44</v>
      </c>
      <c r="L45" s="5"/>
      <c r="M45" s="5"/>
      <c r="N45" s="5"/>
      <c r="O45" s="5"/>
      <c r="P45" s="7"/>
      <c r="Q45" s="5"/>
      <c r="R45" s="5"/>
      <c r="S45" s="5"/>
      <c r="T45" s="5"/>
      <c r="U45" s="5"/>
      <c r="W45" s="9">
        <v>243</v>
      </c>
      <c r="X45" s="15" t="s">
        <v>210</v>
      </c>
    </row>
    <row r="46" spans="1:24" x14ac:dyDescent="0.25">
      <c r="A46" s="45"/>
      <c r="B46" s="45"/>
      <c r="C46" s="44"/>
      <c r="D46" s="44"/>
      <c r="E46" s="45"/>
      <c r="F46" s="45"/>
      <c r="G46" s="44"/>
      <c r="I46" s="5"/>
      <c r="J46" s="5" t="s">
        <v>64</v>
      </c>
      <c r="K46" s="7">
        <v>45</v>
      </c>
      <c r="L46" s="5"/>
      <c r="M46" s="5"/>
      <c r="N46" s="5"/>
      <c r="O46" s="5"/>
      <c r="P46" s="7"/>
      <c r="Q46" s="5"/>
      <c r="R46" s="5"/>
      <c r="S46" s="5"/>
      <c r="T46" s="5"/>
      <c r="U46" s="5"/>
      <c r="W46" s="9">
        <v>244</v>
      </c>
      <c r="X46" s="15" t="s">
        <v>211</v>
      </c>
    </row>
    <row r="47" spans="1:24" x14ac:dyDescent="0.25">
      <c r="A47" s="45"/>
      <c r="B47" s="45"/>
      <c r="C47" s="44"/>
      <c r="D47" s="44"/>
      <c r="E47" s="45"/>
      <c r="F47" s="45"/>
      <c r="G47" s="44"/>
      <c r="I47" s="5"/>
      <c r="J47" s="5" t="s">
        <v>65</v>
      </c>
      <c r="K47" s="7">
        <v>46</v>
      </c>
      <c r="L47" s="5"/>
      <c r="M47" s="5"/>
      <c r="N47" s="5"/>
      <c r="O47" s="5"/>
      <c r="P47" s="7"/>
      <c r="Q47" s="5"/>
      <c r="R47" s="5"/>
      <c r="S47" s="5"/>
      <c r="T47" s="5"/>
      <c r="U47" s="5"/>
      <c r="W47" s="9">
        <v>245</v>
      </c>
      <c r="X47" s="15" t="s">
        <v>212</v>
      </c>
    </row>
    <row r="48" spans="1:24" x14ac:dyDescent="0.25">
      <c r="A48" s="45"/>
      <c r="B48" s="45"/>
      <c r="C48" s="44"/>
      <c r="D48" s="44"/>
      <c r="E48" s="45"/>
      <c r="F48" s="45"/>
      <c r="G48" s="44"/>
      <c r="I48" s="5"/>
      <c r="J48" s="5" t="s">
        <v>66</v>
      </c>
      <c r="K48" s="7">
        <v>47</v>
      </c>
      <c r="L48" s="5"/>
      <c r="M48" s="5"/>
      <c r="N48" s="5"/>
      <c r="O48" s="5"/>
      <c r="P48" s="7"/>
      <c r="Q48" s="5"/>
      <c r="R48" s="5"/>
      <c r="S48" s="5"/>
      <c r="T48" s="5"/>
      <c r="U48" s="5"/>
      <c r="W48" s="9">
        <v>246</v>
      </c>
      <c r="X48" s="15" t="s">
        <v>213</v>
      </c>
    </row>
    <row r="49" spans="1:24" x14ac:dyDescent="0.25">
      <c r="A49" s="45"/>
      <c r="B49" s="45"/>
      <c r="C49" s="44"/>
      <c r="D49" s="44"/>
      <c r="E49" s="45"/>
      <c r="F49" s="45"/>
      <c r="G49" s="44"/>
      <c r="I49" s="5"/>
      <c r="J49" s="5"/>
      <c r="K49" s="7"/>
      <c r="L49" s="5"/>
      <c r="M49" s="5"/>
      <c r="N49" s="5"/>
      <c r="O49" s="5"/>
      <c r="P49" s="7"/>
      <c r="Q49" s="5"/>
      <c r="R49" s="5"/>
      <c r="S49" s="5"/>
      <c r="T49" s="5"/>
      <c r="U49" s="5"/>
      <c r="W49" s="9">
        <v>247</v>
      </c>
      <c r="X49" s="15" t="s">
        <v>214</v>
      </c>
    </row>
    <row r="50" spans="1:24" x14ac:dyDescent="0.25">
      <c r="A50" s="45"/>
      <c r="B50" s="45"/>
      <c r="C50" s="44"/>
      <c r="D50" s="44"/>
      <c r="E50" s="45"/>
      <c r="F50" s="45"/>
      <c r="G50" s="44"/>
      <c r="I50" s="5"/>
      <c r="J50" s="5"/>
      <c r="K50" s="7"/>
      <c r="L50" s="5"/>
      <c r="M50" s="5"/>
      <c r="N50" s="5"/>
      <c r="O50" s="5"/>
      <c r="P50" s="7"/>
      <c r="Q50" s="5"/>
      <c r="R50" s="5"/>
      <c r="S50" s="5"/>
      <c r="T50" s="5"/>
      <c r="U50" s="5"/>
      <c r="W50" s="9">
        <v>248</v>
      </c>
      <c r="X50" s="15" t="s">
        <v>215</v>
      </c>
    </row>
    <row r="51" spans="1:24" x14ac:dyDescent="0.25">
      <c r="A51" s="45"/>
      <c r="B51" s="45"/>
      <c r="C51" s="44"/>
      <c r="D51" s="44"/>
      <c r="E51" s="45"/>
      <c r="F51" s="45"/>
      <c r="G51" s="44"/>
      <c r="I51" s="5"/>
      <c r="J51" s="5"/>
      <c r="K51" s="7"/>
      <c r="L51" s="5"/>
      <c r="M51" s="5"/>
      <c r="N51" s="5"/>
      <c r="O51" s="5"/>
      <c r="P51" s="7"/>
      <c r="Q51" s="5"/>
      <c r="R51" s="5"/>
      <c r="S51" s="5"/>
      <c r="T51" s="5"/>
      <c r="U51" s="5"/>
      <c r="W51" s="9">
        <v>249</v>
      </c>
      <c r="X51" s="15" t="s">
        <v>216</v>
      </c>
    </row>
    <row r="52" spans="1:24" x14ac:dyDescent="0.25">
      <c r="A52" s="45"/>
      <c r="B52" s="45"/>
      <c r="C52" s="44"/>
      <c r="D52" s="44"/>
      <c r="E52" s="45"/>
      <c r="F52" s="45"/>
      <c r="G52" s="44"/>
      <c r="I52" s="5"/>
      <c r="J52" s="5"/>
      <c r="K52" s="7"/>
      <c r="L52" s="5"/>
      <c r="M52" s="5"/>
      <c r="N52" s="5"/>
      <c r="O52" s="5"/>
      <c r="P52" s="7"/>
      <c r="Q52" s="5"/>
      <c r="R52" s="5"/>
      <c r="S52" s="5"/>
      <c r="T52" s="5"/>
      <c r="U52" s="5"/>
      <c r="W52" s="9">
        <v>250</v>
      </c>
      <c r="X52" s="15" t="s">
        <v>217</v>
      </c>
    </row>
    <row r="53" spans="1:24" x14ac:dyDescent="0.25">
      <c r="A53" s="45"/>
      <c r="B53" s="45"/>
      <c r="C53" s="44"/>
      <c r="D53" s="44"/>
      <c r="E53" s="45"/>
      <c r="F53" s="45"/>
      <c r="G53" s="44"/>
      <c r="I53" s="5"/>
      <c r="J53" s="5"/>
      <c r="K53" s="7"/>
      <c r="L53" s="5"/>
      <c r="M53" s="5"/>
      <c r="N53" s="5"/>
      <c r="O53" s="5"/>
      <c r="P53" s="7"/>
      <c r="Q53" s="5"/>
      <c r="R53" s="5"/>
      <c r="S53" s="5"/>
      <c r="T53" s="5"/>
      <c r="U53" s="5"/>
      <c r="W53" s="9">
        <v>251</v>
      </c>
      <c r="X53" s="15" t="s">
        <v>218</v>
      </c>
    </row>
    <row r="54" spans="1:24" x14ac:dyDescent="0.25">
      <c r="A54" s="43"/>
      <c r="B54" s="43"/>
      <c r="C54" s="44"/>
      <c r="D54" s="44"/>
      <c r="E54" s="43"/>
      <c r="F54" s="43"/>
      <c r="G54" s="44"/>
      <c r="I54" s="5"/>
      <c r="J54" s="5"/>
      <c r="K54" s="7"/>
      <c r="L54" s="5"/>
      <c r="M54" s="5"/>
      <c r="N54" s="5"/>
      <c r="O54" s="5"/>
      <c r="P54" s="7"/>
      <c r="Q54" s="5"/>
      <c r="R54" s="5"/>
      <c r="S54" s="5"/>
      <c r="T54" s="5"/>
      <c r="U54" s="5"/>
      <c r="W54" s="9">
        <v>252</v>
      </c>
      <c r="X54" s="15" t="s">
        <v>219</v>
      </c>
    </row>
    <row r="55" spans="1:24" x14ac:dyDescent="0.25">
      <c r="A55" s="43"/>
      <c r="B55" s="43"/>
      <c r="C55" s="44"/>
      <c r="D55" s="44"/>
      <c r="E55" s="43"/>
      <c r="F55" s="43"/>
      <c r="G55" s="44"/>
      <c r="I55" s="5"/>
      <c r="J55" s="5"/>
      <c r="K55" s="7"/>
      <c r="L55" s="5"/>
      <c r="M55" s="5"/>
      <c r="N55" s="5"/>
      <c r="O55" s="5"/>
      <c r="P55" s="7"/>
      <c r="Q55" s="5"/>
      <c r="R55" s="5"/>
      <c r="S55" s="5"/>
      <c r="T55" s="5"/>
      <c r="U55" s="5"/>
      <c r="W55" s="9">
        <v>253</v>
      </c>
      <c r="X55" s="15" t="s">
        <v>220</v>
      </c>
    </row>
    <row r="56" spans="1:24" x14ac:dyDescent="0.25">
      <c r="A56" s="43"/>
      <c r="B56" s="43"/>
      <c r="C56" s="44"/>
      <c r="D56" s="44"/>
      <c r="E56" s="45"/>
      <c r="F56" s="43"/>
      <c r="G56" s="44"/>
      <c r="I56" s="5"/>
      <c r="J56" s="5"/>
      <c r="K56" s="7"/>
      <c r="L56" s="5"/>
      <c r="M56" s="5"/>
      <c r="N56" s="5"/>
      <c r="O56" s="5"/>
      <c r="P56" s="7"/>
      <c r="Q56" s="5"/>
      <c r="R56" s="5"/>
      <c r="S56" s="5"/>
      <c r="T56" s="5"/>
      <c r="U56" s="5"/>
      <c r="W56" s="9">
        <v>254</v>
      </c>
      <c r="X56" s="15" t="s">
        <v>221</v>
      </c>
    </row>
    <row r="57" spans="1:24" x14ac:dyDescent="0.25">
      <c r="A57" s="45"/>
      <c r="B57" s="43"/>
      <c r="C57" s="44"/>
      <c r="D57" s="44"/>
      <c r="E57" s="45"/>
      <c r="F57" s="43"/>
      <c r="G57" s="44"/>
      <c r="I57" s="5"/>
      <c r="J57" s="5"/>
      <c r="K57" s="7"/>
      <c r="L57" s="5"/>
      <c r="M57" s="5"/>
      <c r="N57" s="5"/>
      <c r="O57" s="5"/>
      <c r="P57" s="7"/>
      <c r="Q57" s="5"/>
      <c r="R57" s="5"/>
      <c r="S57" s="5"/>
      <c r="T57" s="5"/>
      <c r="U57" s="5"/>
      <c r="W57" s="9">
        <v>255</v>
      </c>
      <c r="X57" s="15" t="s">
        <v>222</v>
      </c>
    </row>
    <row r="58" spans="1:24" x14ac:dyDescent="0.25">
      <c r="A58" s="45"/>
      <c r="B58" s="43"/>
      <c r="C58" s="44"/>
      <c r="D58" s="44"/>
      <c r="E58" s="45"/>
      <c r="F58" s="43"/>
      <c r="G58" s="44"/>
      <c r="I58" s="5"/>
      <c r="J58" s="5"/>
      <c r="K58" s="7"/>
      <c r="L58" s="5"/>
      <c r="M58" s="5"/>
      <c r="N58" s="5"/>
      <c r="O58" s="5"/>
      <c r="P58" s="7"/>
      <c r="Q58" s="5"/>
      <c r="R58" s="5"/>
      <c r="S58" s="5"/>
      <c r="T58" s="5"/>
      <c r="U58" s="5"/>
      <c r="W58" s="9">
        <v>256</v>
      </c>
      <c r="X58" s="15" t="s">
        <v>223</v>
      </c>
    </row>
    <row r="59" spans="1:24" x14ac:dyDescent="0.25">
      <c r="A59" s="46"/>
      <c r="B59" s="45"/>
      <c r="C59" s="44"/>
      <c r="D59" s="44"/>
      <c r="E59" s="45"/>
      <c r="F59" s="43"/>
      <c r="G59" s="44"/>
      <c r="I59" s="5"/>
      <c r="J59" s="5"/>
      <c r="K59" s="7"/>
      <c r="L59" s="5"/>
      <c r="M59" s="5"/>
      <c r="N59" s="5"/>
      <c r="O59" s="5"/>
      <c r="P59" s="7"/>
      <c r="Q59" s="5"/>
      <c r="R59" s="5"/>
      <c r="S59" s="5"/>
      <c r="T59" s="5"/>
      <c r="U59" s="5"/>
      <c r="W59" s="9">
        <v>257</v>
      </c>
      <c r="X59" s="15" t="s">
        <v>224</v>
      </c>
    </row>
    <row r="60" spans="1:24" x14ac:dyDescent="0.25">
      <c r="A60" s="43"/>
      <c r="B60" s="45"/>
      <c r="C60" s="44"/>
      <c r="D60" s="44"/>
      <c r="E60" s="43"/>
      <c r="F60" s="45"/>
      <c r="G60" s="44"/>
      <c r="I60" s="5"/>
      <c r="J60" s="5"/>
      <c r="K60" s="7"/>
      <c r="L60" s="5"/>
      <c r="M60" s="5"/>
      <c r="N60" s="5"/>
      <c r="O60" s="5"/>
      <c r="P60" s="7"/>
      <c r="Q60" s="5"/>
      <c r="R60" s="5"/>
      <c r="S60" s="5"/>
      <c r="T60" s="5"/>
      <c r="U60" s="5"/>
      <c r="W60" s="9">
        <v>258</v>
      </c>
      <c r="X60" s="15" t="s">
        <v>225</v>
      </c>
    </row>
    <row r="61" spans="1:24" x14ac:dyDescent="0.25">
      <c r="A61" s="43"/>
      <c r="B61" s="45"/>
      <c r="C61" s="44"/>
      <c r="D61" s="44"/>
      <c r="E61" s="43"/>
      <c r="F61" s="45"/>
      <c r="G61" s="44"/>
      <c r="I61" s="5"/>
      <c r="J61" s="5"/>
      <c r="K61" s="7"/>
      <c r="L61" s="5"/>
      <c r="M61" s="5"/>
      <c r="N61" s="5"/>
      <c r="O61" s="5"/>
      <c r="P61" s="7"/>
      <c r="Q61" s="5"/>
      <c r="R61" s="5"/>
      <c r="S61" s="5"/>
      <c r="T61" s="5"/>
      <c r="U61" s="5"/>
      <c r="W61" s="9">
        <v>259</v>
      </c>
      <c r="X61" s="15" t="s">
        <v>226</v>
      </c>
    </row>
    <row r="62" spans="1:24" x14ac:dyDescent="0.25">
      <c r="A62" s="45"/>
      <c r="B62" s="45"/>
      <c r="C62" s="44"/>
      <c r="D62" s="44"/>
      <c r="E62" s="45"/>
      <c r="F62" s="45"/>
      <c r="G62" s="44"/>
      <c r="I62" s="5"/>
      <c r="J62" s="5"/>
      <c r="K62" s="7"/>
      <c r="L62" s="5"/>
      <c r="M62" s="5"/>
      <c r="N62" s="5"/>
      <c r="O62" s="5"/>
      <c r="P62" s="7"/>
      <c r="Q62" s="5"/>
      <c r="R62" s="5"/>
      <c r="S62" s="5"/>
      <c r="T62" s="5"/>
      <c r="U62" s="5"/>
      <c r="W62" s="9">
        <v>260</v>
      </c>
      <c r="X62" s="15" t="s">
        <v>227</v>
      </c>
    </row>
    <row r="63" spans="1:24" x14ac:dyDescent="0.25">
      <c r="A63" s="45"/>
      <c r="B63" s="45"/>
      <c r="C63" s="44"/>
      <c r="D63" s="44"/>
      <c r="E63" s="45"/>
      <c r="F63" s="43"/>
      <c r="G63" s="44"/>
      <c r="I63" s="5"/>
      <c r="J63" s="5"/>
      <c r="K63" s="7"/>
      <c r="L63" s="5"/>
      <c r="M63" s="5"/>
      <c r="N63" s="5"/>
      <c r="O63" s="5"/>
      <c r="P63" s="7"/>
      <c r="Q63" s="5"/>
      <c r="R63" s="5"/>
      <c r="S63" s="5"/>
      <c r="T63" s="5"/>
      <c r="U63" s="5"/>
      <c r="W63" s="9">
        <v>261</v>
      </c>
      <c r="X63" s="15" t="s">
        <v>228</v>
      </c>
    </row>
    <row r="64" spans="1:24" x14ac:dyDescent="0.25">
      <c r="A64" s="45"/>
      <c r="B64" s="45"/>
      <c r="C64" s="44"/>
      <c r="D64" s="44"/>
      <c r="E64" s="45"/>
      <c r="F64" s="43"/>
      <c r="G64" s="44"/>
      <c r="I64" s="5"/>
      <c r="J64" s="5"/>
      <c r="K64" s="7"/>
      <c r="L64" s="5"/>
      <c r="M64" s="5"/>
      <c r="N64" s="5"/>
      <c r="O64" s="5"/>
      <c r="P64" s="7"/>
      <c r="Q64" s="5"/>
      <c r="R64" s="5"/>
      <c r="S64" s="5"/>
      <c r="T64" s="5"/>
      <c r="U64" s="5"/>
      <c r="W64" s="9">
        <v>262</v>
      </c>
      <c r="X64" s="15" t="s">
        <v>229</v>
      </c>
    </row>
    <row r="65" spans="1:24" x14ac:dyDescent="0.25">
      <c r="A65" s="43"/>
      <c r="B65" s="43"/>
      <c r="C65" s="44"/>
      <c r="D65" s="44"/>
      <c r="E65" s="43"/>
      <c r="F65" s="43"/>
      <c r="G65" s="44"/>
      <c r="I65" s="5"/>
      <c r="J65" s="5"/>
      <c r="K65" s="7"/>
      <c r="L65" s="5"/>
      <c r="M65" s="5"/>
      <c r="N65" s="5"/>
      <c r="O65" s="5"/>
      <c r="P65" s="7"/>
      <c r="Q65" s="5"/>
      <c r="R65" s="5"/>
      <c r="S65" s="5"/>
      <c r="T65" s="5"/>
      <c r="U65" s="5"/>
      <c r="W65" s="9">
        <v>263</v>
      </c>
      <c r="X65" s="15" t="s">
        <v>230</v>
      </c>
    </row>
    <row r="66" spans="1:24" x14ac:dyDescent="0.25">
      <c r="A66" s="45"/>
      <c r="B66" s="45"/>
      <c r="C66" s="44"/>
      <c r="D66" s="44"/>
      <c r="E66" s="43"/>
      <c r="F66" s="43"/>
      <c r="G66" s="44"/>
      <c r="I66" s="5"/>
      <c r="J66" s="5"/>
      <c r="K66" s="7"/>
      <c r="L66" s="5"/>
      <c r="M66" s="5"/>
      <c r="N66" s="5"/>
      <c r="O66" s="5"/>
      <c r="P66" s="7"/>
      <c r="Q66" s="5"/>
      <c r="R66" s="5"/>
      <c r="S66" s="5"/>
      <c r="T66" s="5"/>
      <c r="U66" s="5"/>
      <c r="W66" s="9">
        <v>264</v>
      </c>
      <c r="X66" s="15" t="s">
        <v>231</v>
      </c>
    </row>
    <row r="67" spans="1:24" x14ac:dyDescent="0.25">
      <c r="A67" s="45"/>
      <c r="B67" s="45"/>
      <c r="C67" s="44"/>
      <c r="D67" s="44"/>
      <c r="E67" s="45"/>
      <c r="F67" s="43"/>
      <c r="G67" s="44"/>
      <c r="I67" s="5"/>
      <c r="J67" s="5"/>
      <c r="K67" s="7"/>
      <c r="L67" s="5"/>
      <c r="M67" s="5"/>
      <c r="N67" s="5"/>
      <c r="O67" s="5"/>
      <c r="P67" s="7"/>
      <c r="Q67" s="5"/>
      <c r="R67" s="5"/>
      <c r="S67" s="5"/>
      <c r="T67" s="5"/>
      <c r="U67" s="5"/>
      <c r="W67" s="9">
        <v>265</v>
      </c>
      <c r="X67" s="15" t="s">
        <v>232</v>
      </c>
    </row>
    <row r="68" spans="1:24" x14ac:dyDescent="0.25">
      <c r="A68" s="45"/>
      <c r="B68" s="45"/>
      <c r="C68" s="149"/>
      <c r="D68" s="149"/>
      <c r="E68" s="150"/>
      <c r="F68" s="151"/>
      <c r="G68" s="149"/>
      <c r="I68" s="5"/>
      <c r="J68" s="5"/>
      <c r="K68" s="7"/>
      <c r="L68" s="5"/>
      <c r="M68" s="5"/>
      <c r="N68" s="5"/>
      <c r="O68" s="5"/>
      <c r="P68" s="7"/>
      <c r="Q68" s="5"/>
      <c r="R68" s="5"/>
      <c r="S68" s="5"/>
      <c r="T68" s="5"/>
      <c r="U68" s="5"/>
      <c r="W68" s="9">
        <v>266</v>
      </c>
      <c r="X68" s="15" t="s">
        <v>233</v>
      </c>
    </row>
    <row r="69" spans="1:24" x14ac:dyDescent="0.25">
      <c r="A69" s="45"/>
      <c r="B69" s="45"/>
      <c r="C69" s="44"/>
      <c r="D69" s="44"/>
      <c r="E69" s="45"/>
      <c r="F69" s="43"/>
      <c r="G69" s="44"/>
      <c r="I69" s="5"/>
      <c r="J69" s="5"/>
      <c r="K69" s="7"/>
      <c r="L69" s="5"/>
      <c r="M69" s="5"/>
      <c r="N69" s="5"/>
      <c r="O69" s="5"/>
      <c r="P69" s="7"/>
      <c r="Q69" s="5"/>
      <c r="R69" s="5"/>
      <c r="S69" s="5"/>
      <c r="T69" s="5"/>
      <c r="U69" s="5"/>
      <c r="W69" s="9">
        <v>267</v>
      </c>
      <c r="X69" s="15" t="s">
        <v>234</v>
      </c>
    </row>
    <row r="70" spans="1:24" x14ac:dyDescent="0.25">
      <c r="A70" s="45"/>
      <c r="B70" s="45"/>
      <c r="C70" s="44"/>
      <c r="D70" s="44"/>
      <c r="E70" s="43"/>
      <c r="F70" s="43"/>
      <c r="G70" s="44"/>
      <c r="I70" s="5"/>
      <c r="J70" s="5"/>
      <c r="K70" s="7"/>
      <c r="L70" s="5"/>
      <c r="M70" s="5"/>
      <c r="N70" s="5"/>
      <c r="O70" s="5"/>
      <c r="P70" s="7"/>
      <c r="Q70" s="5"/>
      <c r="R70" s="5"/>
      <c r="S70" s="5"/>
      <c r="T70" s="5"/>
      <c r="U70" s="5"/>
      <c r="W70" s="9">
        <v>301</v>
      </c>
      <c r="X70" s="10" t="s">
        <v>235</v>
      </c>
    </row>
    <row r="71" spans="1:24" x14ac:dyDescent="0.25">
      <c r="A71" s="43"/>
      <c r="B71" s="45"/>
      <c r="C71" s="44"/>
      <c r="D71" s="44"/>
      <c r="E71" s="43"/>
      <c r="F71" s="43"/>
      <c r="G71" s="44"/>
      <c r="I71" s="5"/>
      <c r="J71" s="5"/>
      <c r="K71" s="7"/>
      <c r="L71" s="5"/>
      <c r="M71" s="5"/>
      <c r="N71" s="5"/>
      <c r="O71" s="5"/>
      <c r="P71" s="7"/>
      <c r="Q71" s="5"/>
      <c r="R71" s="5"/>
      <c r="S71" s="5"/>
      <c r="T71" s="5"/>
      <c r="U71" s="5"/>
      <c r="W71" s="9">
        <v>302</v>
      </c>
      <c r="X71" s="10" t="s">
        <v>236</v>
      </c>
    </row>
    <row r="72" spans="1:24" x14ac:dyDescent="0.25">
      <c r="A72" s="45"/>
      <c r="B72" s="45"/>
      <c r="C72" s="44"/>
      <c r="D72" s="44"/>
      <c r="E72" s="43"/>
      <c r="F72" s="43"/>
      <c r="G72" s="44"/>
      <c r="I72" s="5"/>
      <c r="J72" s="5"/>
      <c r="K72" s="7"/>
      <c r="L72" s="5"/>
      <c r="M72" s="5"/>
      <c r="N72" s="5"/>
      <c r="O72" s="5"/>
      <c r="P72" s="7"/>
      <c r="Q72" s="5"/>
      <c r="R72" s="5"/>
      <c r="S72" s="5"/>
      <c r="T72" s="5"/>
      <c r="U72" s="5"/>
      <c r="W72" s="9">
        <v>303</v>
      </c>
      <c r="X72" s="10" t="s">
        <v>237</v>
      </c>
    </row>
    <row r="73" spans="1:24" x14ac:dyDescent="0.25">
      <c r="A73" s="45"/>
      <c r="B73" s="45"/>
      <c r="C73" s="44"/>
      <c r="D73" s="44"/>
      <c r="E73" s="43"/>
      <c r="F73" s="43"/>
      <c r="G73" s="44"/>
      <c r="I73" s="5"/>
      <c r="J73" s="5"/>
      <c r="K73" s="7"/>
      <c r="L73" s="5"/>
      <c r="M73" s="5"/>
      <c r="N73" s="5"/>
      <c r="O73" s="5"/>
      <c r="P73" s="7"/>
      <c r="Q73" s="5"/>
      <c r="R73" s="5"/>
      <c r="S73" s="5"/>
      <c r="T73" s="5"/>
      <c r="U73" s="5"/>
      <c r="W73" s="9">
        <v>304</v>
      </c>
      <c r="X73" s="10" t="s">
        <v>238</v>
      </c>
    </row>
    <row r="74" spans="1:24" x14ac:dyDescent="0.25">
      <c r="A74" s="45"/>
      <c r="B74" s="45"/>
      <c r="C74" s="44"/>
      <c r="D74" s="44"/>
      <c r="E74" s="43"/>
      <c r="F74" s="43"/>
      <c r="G74" s="44"/>
      <c r="I74" s="5"/>
      <c r="J74" s="5"/>
      <c r="K74" s="7"/>
      <c r="L74" s="5"/>
      <c r="M74" s="5"/>
      <c r="N74" s="5"/>
      <c r="O74" s="5"/>
      <c r="P74" s="7"/>
      <c r="Q74" s="5"/>
      <c r="R74" s="5"/>
      <c r="S74" s="5"/>
      <c r="T74" s="5"/>
      <c r="U74" s="5"/>
      <c r="W74" s="9">
        <v>305</v>
      </c>
      <c r="X74" s="10" t="s">
        <v>239</v>
      </c>
    </row>
    <row r="75" spans="1:24" x14ac:dyDescent="0.25">
      <c r="A75" s="45"/>
      <c r="B75" s="45"/>
      <c r="C75" s="44"/>
      <c r="D75" s="44"/>
      <c r="E75" s="43"/>
      <c r="F75" s="43"/>
      <c r="G75" s="44"/>
      <c r="I75" s="5"/>
      <c r="J75" s="5"/>
      <c r="K75" s="7"/>
      <c r="L75" s="5"/>
      <c r="M75" s="5"/>
      <c r="N75" s="5"/>
      <c r="O75" s="5"/>
      <c r="P75" s="7"/>
      <c r="Q75" s="5"/>
      <c r="R75" s="5"/>
      <c r="S75" s="5"/>
      <c r="T75" s="5"/>
      <c r="U75" s="5"/>
      <c r="W75" s="9">
        <v>306</v>
      </c>
      <c r="X75" s="10" t="s">
        <v>240</v>
      </c>
    </row>
    <row r="76" spans="1:24" x14ac:dyDescent="0.25">
      <c r="A76" s="45"/>
      <c r="B76" s="45"/>
      <c r="C76" s="44"/>
      <c r="D76" s="44"/>
      <c r="E76" s="43"/>
      <c r="F76" s="43"/>
      <c r="G76" s="44"/>
      <c r="I76" s="5"/>
      <c r="J76" s="5"/>
      <c r="K76" s="7"/>
      <c r="L76" s="5"/>
      <c r="M76" s="5"/>
      <c r="N76" s="5"/>
      <c r="O76" s="5"/>
      <c r="P76" s="7"/>
      <c r="Q76" s="5"/>
      <c r="R76" s="5"/>
      <c r="S76" s="5"/>
      <c r="T76" s="5"/>
      <c r="U76" s="5"/>
      <c r="W76" s="9">
        <v>307</v>
      </c>
      <c r="X76" s="10" t="s">
        <v>241</v>
      </c>
    </row>
    <row r="77" spans="1:24" x14ac:dyDescent="0.25">
      <c r="A77" s="43"/>
      <c r="B77" s="43"/>
      <c r="C77" s="44"/>
      <c r="D77" s="44"/>
      <c r="E77" s="43"/>
      <c r="F77" s="43"/>
      <c r="G77" s="44"/>
      <c r="I77" s="5"/>
      <c r="J77" s="5"/>
      <c r="K77" s="7"/>
      <c r="L77" s="5"/>
      <c r="M77" s="5"/>
      <c r="N77" s="5"/>
      <c r="O77" s="5"/>
      <c r="P77" s="7"/>
      <c r="Q77" s="5"/>
      <c r="R77" s="5"/>
      <c r="S77" s="5"/>
      <c r="T77" s="5"/>
      <c r="U77" s="5"/>
      <c r="W77" s="9">
        <v>308</v>
      </c>
      <c r="X77" s="10" t="s">
        <v>242</v>
      </c>
    </row>
    <row r="78" spans="1:24" x14ac:dyDescent="0.25">
      <c r="A78" s="43"/>
      <c r="B78" s="43"/>
      <c r="C78" s="44"/>
      <c r="D78" s="44"/>
      <c r="E78" s="43"/>
      <c r="F78" s="43"/>
      <c r="G78" s="44"/>
      <c r="I78" s="5"/>
      <c r="J78" s="5"/>
      <c r="K78" s="7"/>
      <c r="L78" s="5"/>
      <c r="M78" s="5"/>
      <c r="N78" s="5"/>
      <c r="O78" s="5"/>
      <c r="P78" s="7"/>
      <c r="Q78" s="5"/>
      <c r="R78" s="5"/>
      <c r="S78" s="5"/>
      <c r="T78" s="5"/>
      <c r="U78" s="5"/>
      <c r="W78" s="9">
        <v>309</v>
      </c>
      <c r="X78" s="10" t="s">
        <v>243</v>
      </c>
    </row>
    <row r="79" spans="1:24" x14ac:dyDescent="0.25">
      <c r="A79" s="43"/>
      <c r="B79" s="43"/>
      <c r="C79" s="44"/>
      <c r="D79" s="44"/>
      <c r="E79" s="43"/>
      <c r="F79" s="43"/>
      <c r="G79" s="44"/>
      <c r="I79" s="5"/>
      <c r="J79" s="5"/>
      <c r="K79" s="7"/>
      <c r="L79" s="5"/>
      <c r="M79" s="5"/>
      <c r="N79" s="5"/>
      <c r="O79" s="5"/>
      <c r="P79" s="7"/>
      <c r="Q79" s="5"/>
      <c r="R79" s="5"/>
      <c r="S79" s="5"/>
      <c r="T79" s="5"/>
      <c r="U79" s="5"/>
      <c r="W79" s="9">
        <v>310</v>
      </c>
      <c r="X79" s="10" t="s">
        <v>244</v>
      </c>
    </row>
    <row r="80" spans="1:24" x14ac:dyDescent="0.25">
      <c r="A80" s="43"/>
      <c r="B80" s="43"/>
      <c r="C80" s="44"/>
      <c r="D80" s="44"/>
      <c r="E80" s="43"/>
      <c r="F80" s="43"/>
      <c r="G80" s="44"/>
      <c r="I80" s="5"/>
      <c r="J80" s="5"/>
      <c r="K80" s="7"/>
      <c r="L80" s="5"/>
      <c r="M80" s="5"/>
      <c r="N80" s="5"/>
      <c r="O80" s="5"/>
      <c r="P80" s="7"/>
      <c r="Q80" s="5"/>
      <c r="R80" s="5"/>
      <c r="S80" s="5"/>
      <c r="T80" s="5"/>
      <c r="U80" s="5"/>
      <c r="W80" s="9">
        <v>311</v>
      </c>
      <c r="X80" s="10" t="s">
        <v>245</v>
      </c>
    </row>
    <row r="81" spans="1:24" x14ac:dyDescent="0.25">
      <c r="A81" s="43"/>
      <c r="B81" s="43"/>
      <c r="C81" s="44"/>
      <c r="D81" s="44"/>
      <c r="E81" s="43"/>
      <c r="F81" s="43"/>
      <c r="G81" s="44"/>
      <c r="I81" s="5"/>
      <c r="J81" s="5"/>
      <c r="K81" s="7"/>
      <c r="L81" s="5"/>
      <c r="M81" s="5"/>
      <c r="N81" s="5"/>
      <c r="O81" s="5"/>
      <c r="P81" s="7"/>
      <c r="Q81" s="5"/>
      <c r="R81" s="5"/>
      <c r="S81" s="5"/>
      <c r="T81" s="5"/>
      <c r="U81" s="5"/>
      <c r="W81" s="9">
        <v>312</v>
      </c>
      <c r="X81" s="10" t="s">
        <v>246</v>
      </c>
    </row>
    <row r="82" spans="1:24" x14ac:dyDescent="0.25">
      <c r="A82" s="5"/>
      <c r="B82" s="5"/>
      <c r="E82" s="5"/>
      <c r="F82" s="5"/>
      <c r="I82" s="5"/>
      <c r="J82" s="5"/>
      <c r="K82" s="7"/>
      <c r="L82" s="5"/>
      <c r="M82" s="5"/>
      <c r="N82" s="5"/>
      <c r="O82" s="5"/>
      <c r="P82" s="7"/>
      <c r="Q82" s="5"/>
      <c r="R82" s="5"/>
      <c r="S82" s="5"/>
      <c r="T82" s="5"/>
      <c r="U82" s="5"/>
      <c r="W82" s="9">
        <v>313</v>
      </c>
      <c r="X82" s="10" t="s">
        <v>247</v>
      </c>
    </row>
    <row r="83" spans="1:24" x14ac:dyDescent="0.25">
      <c r="A83" s="5"/>
      <c r="B83" s="5"/>
      <c r="E83" s="5"/>
      <c r="F83" s="5"/>
      <c r="I83" s="5"/>
      <c r="J83" s="5"/>
      <c r="K83" s="7"/>
      <c r="L83" s="5"/>
      <c r="M83" s="5"/>
      <c r="N83" s="5"/>
      <c r="O83" s="5"/>
      <c r="P83" s="7"/>
      <c r="Q83" s="5"/>
      <c r="R83" s="5"/>
      <c r="S83" s="5"/>
      <c r="T83" s="5"/>
      <c r="U83" s="5"/>
      <c r="W83" s="9">
        <v>314</v>
      </c>
      <c r="X83" s="10" t="s">
        <v>248</v>
      </c>
    </row>
    <row r="84" spans="1:24" x14ac:dyDescent="0.25">
      <c r="A84" s="5"/>
      <c r="B84" s="5"/>
      <c r="E84" s="5"/>
      <c r="F84" s="5"/>
      <c r="I84" s="5"/>
      <c r="J84" s="5"/>
      <c r="K84" s="7"/>
      <c r="L84" s="5"/>
      <c r="M84" s="5"/>
      <c r="N84" s="5"/>
      <c r="O84" s="5"/>
      <c r="P84" s="7"/>
      <c r="Q84" s="5"/>
      <c r="R84" s="5"/>
      <c r="S84" s="5"/>
      <c r="T84" s="5"/>
      <c r="U84" s="5"/>
      <c r="W84" s="9">
        <v>315</v>
      </c>
      <c r="X84" s="10" t="s">
        <v>249</v>
      </c>
    </row>
    <row r="85" spans="1:24" x14ac:dyDescent="0.25">
      <c r="A85" s="5"/>
      <c r="B85" s="5"/>
      <c r="E85" s="5"/>
      <c r="F85" s="5"/>
      <c r="I85" s="5"/>
      <c r="J85" s="5"/>
      <c r="K85" s="7"/>
      <c r="L85" s="5"/>
      <c r="M85" s="5"/>
      <c r="N85" s="5"/>
      <c r="O85" s="5"/>
      <c r="P85" s="7"/>
      <c r="Q85" s="5"/>
      <c r="R85" s="5"/>
      <c r="S85" s="5"/>
      <c r="T85" s="5"/>
      <c r="U85" s="5"/>
      <c r="W85" s="9">
        <v>316</v>
      </c>
      <c r="X85" s="10" t="s">
        <v>250</v>
      </c>
    </row>
    <row r="86" spans="1:24" x14ac:dyDescent="0.25">
      <c r="A86" s="5"/>
      <c r="B86" s="5"/>
      <c r="E86" s="5"/>
      <c r="F86" s="5"/>
      <c r="I86" s="5"/>
      <c r="J86" s="5"/>
      <c r="K86" s="7"/>
      <c r="L86" s="5"/>
      <c r="M86" s="5"/>
      <c r="N86" s="5"/>
      <c r="O86" s="5"/>
      <c r="P86" s="7"/>
      <c r="Q86" s="5"/>
      <c r="R86" s="5"/>
      <c r="S86" s="5"/>
      <c r="T86" s="5"/>
      <c r="U86" s="5"/>
      <c r="W86" s="9">
        <v>317</v>
      </c>
      <c r="X86" s="10" t="s">
        <v>251</v>
      </c>
    </row>
    <row r="87" spans="1:24" x14ac:dyDescent="0.25">
      <c r="A87" s="5"/>
      <c r="B87" s="5"/>
      <c r="E87" s="5"/>
      <c r="F87" s="5"/>
      <c r="I87" s="5"/>
      <c r="J87" s="5"/>
      <c r="K87" s="7"/>
      <c r="L87" s="5"/>
      <c r="M87" s="5"/>
      <c r="N87" s="5"/>
      <c r="O87" s="5"/>
      <c r="P87" s="7"/>
      <c r="Q87" s="5"/>
      <c r="R87" s="5"/>
      <c r="S87" s="5"/>
      <c r="T87" s="5"/>
      <c r="U87" s="5"/>
      <c r="W87" s="9">
        <v>318</v>
      </c>
      <c r="X87" s="10" t="s">
        <v>252</v>
      </c>
    </row>
    <row r="88" spans="1:24" x14ac:dyDescent="0.25">
      <c r="A88" s="5"/>
      <c r="B88" s="5"/>
      <c r="E88" s="5"/>
      <c r="F88" s="5"/>
      <c r="I88" s="5"/>
      <c r="J88" s="5"/>
      <c r="K88" s="7"/>
      <c r="L88" s="5"/>
      <c r="M88" s="5"/>
      <c r="N88" s="5"/>
      <c r="O88" s="5"/>
      <c r="P88" s="7"/>
      <c r="Q88" s="5"/>
      <c r="R88" s="5"/>
      <c r="S88" s="5"/>
      <c r="T88" s="5"/>
      <c r="U88" s="5"/>
      <c r="W88" s="9">
        <v>319</v>
      </c>
      <c r="X88" s="10" t="s">
        <v>253</v>
      </c>
    </row>
    <row r="89" spans="1:24" x14ac:dyDescent="0.25">
      <c r="A89" s="5"/>
      <c r="B89" s="5"/>
      <c r="E89" s="5"/>
      <c r="F89" s="5"/>
      <c r="I89" s="5"/>
      <c r="J89" s="5"/>
      <c r="K89" s="7"/>
      <c r="L89" s="5"/>
      <c r="M89" s="5"/>
      <c r="N89" s="5"/>
      <c r="O89" s="5"/>
      <c r="P89" s="7"/>
      <c r="Q89" s="5"/>
      <c r="R89" s="5"/>
      <c r="S89" s="5"/>
      <c r="T89" s="5"/>
      <c r="U89" s="5"/>
      <c r="W89" s="9">
        <v>320</v>
      </c>
      <c r="X89" s="10" t="s">
        <v>254</v>
      </c>
    </row>
    <row r="90" spans="1:24" x14ac:dyDescent="0.25">
      <c r="A90" s="5"/>
      <c r="B90" s="5"/>
      <c r="E90" s="5"/>
      <c r="F90" s="5"/>
      <c r="I90" s="5"/>
      <c r="J90" s="5"/>
      <c r="K90" s="7"/>
      <c r="L90" s="5"/>
      <c r="M90" s="5"/>
      <c r="N90" s="5"/>
      <c r="O90" s="5"/>
      <c r="P90" s="7"/>
      <c r="Q90" s="5"/>
      <c r="R90" s="5"/>
      <c r="S90" s="5"/>
      <c r="T90" s="5"/>
      <c r="U90" s="5"/>
      <c r="W90" s="9">
        <v>321</v>
      </c>
      <c r="X90" s="10" t="s">
        <v>647</v>
      </c>
    </row>
    <row r="91" spans="1:24" x14ac:dyDescent="0.25">
      <c r="A91" s="5"/>
      <c r="B91" s="5"/>
      <c r="E91" s="5"/>
      <c r="F91" s="5"/>
      <c r="I91" s="5"/>
      <c r="J91" s="5"/>
      <c r="K91" s="7"/>
      <c r="L91" s="5"/>
      <c r="M91" s="5"/>
      <c r="N91" s="5"/>
      <c r="O91" s="5"/>
      <c r="P91" s="7"/>
      <c r="Q91" s="5"/>
      <c r="R91" s="5"/>
      <c r="S91" s="5"/>
      <c r="T91" s="5"/>
      <c r="U91" s="5"/>
      <c r="W91" s="9">
        <v>322</v>
      </c>
      <c r="X91" s="10" t="s">
        <v>255</v>
      </c>
    </row>
    <row r="92" spans="1:24" x14ac:dyDescent="0.25">
      <c r="A92" s="5"/>
      <c r="B92" s="5"/>
      <c r="E92" s="5"/>
      <c r="F92" s="5"/>
      <c r="I92" s="5"/>
      <c r="J92" s="5"/>
      <c r="K92" s="7"/>
      <c r="L92" s="5"/>
      <c r="M92" s="5"/>
      <c r="N92" s="5"/>
      <c r="O92" s="5"/>
      <c r="P92" s="7"/>
      <c r="Q92" s="5"/>
      <c r="R92" s="5"/>
      <c r="S92" s="5"/>
      <c r="T92" s="5"/>
      <c r="U92" s="5"/>
      <c r="W92" s="9">
        <v>323</v>
      </c>
      <c r="X92" s="10" t="s">
        <v>256</v>
      </c>
    </row>
    <row r="93" spans="1:24" x14ac:dyDescent="0.25">
      <c r="A93" s="5"/>
      <c r="B93" s="5"/>
      <c r="E93" s="5"/>
      <c r="F93" s="5"/>
      <c r="I93" s="5"/>
      <c r="J93" s="5"/>
      <c r="K93" s="7"/>
      <c r="L93" s="5"/>
      <c r="M93" s="5"/>
      <c r="N93" s="5"/>
      <c r="O93" s="5"/>
      <c r="P93" s="7"/>
      <c r="Q93" s="5"/>
      <c r="R93" s="5"/>
      <c r="S93" s="5"/>
      <c r="T93" s="5"/>
      <c r="U93" s="5"/>
      <c r="W93" s="9">
        <v>324</v>
      </c>
      <c r="X93" s="10" t="s">
        <v>257</v>
      </c>
    </row>
    <row r="94" spans="1:24" x14ac:dyDescent="0.25">
      <c r="A94" s="5"/>
      <c r="B94" s="5"/>
      <c r="E94" s="5"/>
      <c r="F94" s="5"/>
      <c r="I94" s="5"/>
      <c r="J94" s="5"/>
      <c r="K94" s="7"/>
      <c r="L94" s="5"/>
      <c r="M94" s="5"/>
      <c r="N94" s="5"/>
      <c r="O94" s="5"/>
      <c r="P94" s="7"/>
      <c r="Q94" s="5"/>
      <c r="R94" s="5"/>
      <c r="S94" s="5"/>
      <c r="T94" s="5"/>
      <c r="U94" s="5"/>
      <c r="W94" s="9">
        <v>325</v>
      </c>
      <c r="X94" s="10" t="s">
        <v>258</v>
      </c>
    </row>
    <row r="95" spans="1:24" x14ac:dyDescent="0.25">
      <c r="A95" s="5"/>
      <c r="B95" s="5"/>
      <c r="E95" s="5"/>
      <c r="F95" s="5"/>
      <c r="I95" s="5"/>
      <c r="J95" s="5"/>
      <c r="K95" s="7"/>
      <c r="L95" s="5"/>
      <c r="M95" s="5"/>
      <c r="N95" s="5"/>
      <c r="O95" s="5"/>
      <c r="P95" s="7"/>
      <c r="Q95" s="5"/>
      <c r="R95" s="5"/>
      <c r="S95" s="5"/>
      <c r="T95" s="5"/>
      <c r="U95" s="5"/>
      <c r="W95" s="9">
        <v>326</v>
      </c>
      <c r="X95" s="10" t="s">
        <v>259</v>
      </c>
    </row>
    <row r="96" spans="1:24" x14ac:dyDescent="0.25">
      <c r="A96" s="5"/>
      <c r="B96" s="5"/>
      <c r="E96" s="5"/>
      <c r="F96" s="5"/>
      <c r="I96" s="5"/>
      <c r="J96" s="5"/>
      <c r="K96" s="7"/>
      <c r="L96" s="5"/>
      <c r="M96" s="5"/>
      <c r="N96" s="5"/>
      <c r="O96" s="5"/>
      <c r="P96" s="7"/>
      <c r="Q96" s="5"/>
      <c r="R96" s="5"/>
      <c r="S96" s="5"/>
      <c r="T96" s="5"/>
      <c r="U96" s="5"/>
      <c r="W96" s="9">
        <v>327</v>
      </c>
      <c r="X96" s="10" t="s">
        <v>260</v>
      </c>
    </row>
    <row r="97" spans="1:24" x14ac:dyDescent="0.25">
      <c r="A97" s="5"/>
      <c r="B97" s="5"/>
      <c r="E97" s="5"/>
      <c r="F97" s="5"/>
      <c r="I97" s="5"/>
      <c r="J97" s="5"/>
      <c r="K97" s="7"/>
      <c r="L97" s="5"/>
      <c r="M97" s="5"/>
      <c r="N97" s="5"/>
      <c r="O97" s="5"/>
      <c r="P97" s="7"/>
      <c r="Q97" s="5"/>
      <c r="R97" s="5"/>
      <c r="S97" s="5"/>
      <c r="T97" s="5"/>
      <c r="U97" s="5"/>
      <c r="W97" s="9">
        <v>328</v>
      </c>
      <c r="X97" s="10" t="s">
        <v>261</v>
      </c>
    </row>
    <row r="98" spans="1:24" x14ac:dyDescent="0.25">
      <c r="A98" s="5"/>
      <c r="B98" s="5"/>
      <c r="E98" s="5"/>
      <c r="F98" s="5"/>
      <c r="I98" s="5"/>
      <c r="J98" s="5"/>
      <c r="K98" s="7"/>
      <c r="L98" s="5"/>
      <c r="M98" s="5"/>
      <c r="N98" s="5"/>
      <c r="O98" s="5"/>
      <c r="P98" s="7"/>
      <c r="Q98" s="5"/>
      <c r="R98" s="5"/>
      <c r="S98" s="5"/>
      <c r="T98" s="5"/>
      <c r="U98" s="5"/>
      <c r="W98" s="9">
        <v>329</v>
      </c>
      <c r="X98" s="10" t="s">
        <v>262</v>
      </c>
    </row>
    <row r="99" spans="1:24" x14ac:dyDescent="0.25">
      <c r="A99" s="5"/>
      <c r="B99" s="5"/>
      <c r="E99" s="5"/>
      <c r="F99" s="5"/>
      <c r="I99" s="5"/>
      <c r="J99" s="5"/>
      <c r="K99" s="7"/>
      <c r="L99" s="5"/>
      <c r="M99" s="5"/>
      <c r="N99" s="5"/>
      <c r="O99" s="5"/>
      <c r="P99" s="7"/>
      <c r="Q99" s="5"/>
      <c r="R99" s="5"/>
      <c r="S99" s="5"/>
      <c r="T99" s="5"/>
      <c r="U99" s="5"/>
      <c r="W99" s="9">
        <v>330</v>
      </c>
      <c r="X99" s="10" t="s">
        <v>263</v>
      </c>
    </row>
    <row r="100" spans="1:24" x14ac:dyDescent="0.25">
      <c r="A100" s="5"/>
      <c r="B100" s="5"/>
      <c r="E100" s="5"/>
      <c r="F100" s="5"/>
      <c r="I100" s="5"/>
      <c r="J100" s="5"/>
      <c r="K100" s="7"/>
      <c r="L100" s="5"/>
      <c r="M100" s="5"/>
      <c r="N100" s="5"/>
      <c r="O100" s="5"/>
      <c r="P100" s="7"/>
      <c r="Q100" s="5"/>
      <c r="R100" s="5"/>
      <c r="S100" s="5"/>
      <c r="T100" s="5"/>
      <c r="U100" s="5"/>
      <c r="W100" s="9">
        <v>331</v>
      </c>
      <c r="X100" s="10" t="s">
        <v>264</v>
      </c>
    </row>
    <row r="101" spans="1:24" x14ac:dyDescent="0.25">
      <c r="A101" s="5"/>
      <c r="B101" s="5"/>
      <c r="E101" s="5"/>
      <c r="F101" s="5"/>
      <c r="I101" s="5"/>
      <c r="J101" s="5"/>
      <c r="K101" s="7"/>
      <c r="L101" s="5"/>
      <c r="M101" s="5"/>
      <c r="N101" s="5"/>
      <c r="O101" s="5"/>
      <c r="P101" s="7"/>
      <c r="Q101" s="5"/>
      <c r="R101" s="5"/>
      <c r="S101" s="5"/>
      <c r="T101" s="5"/>
      <c r="U101" s="5"/>
      <c r="W101" s="9">
        <v>332</v>
      </c>
      <c r="X101" s="10" t="s">
        <v>265</v>
      </c>
    </row>
    <row r="102" spans="1:24" x14ac:dyDescent="0.25">
      <c r="A102" s="5"/>
      <c r="B102" s="5"/>
      <c r="E102" s="5"/>
      <c r="F102" s="5"/>
      <c r="I102" s="5"/>
      <c r="J102" s="5"/>
      <c r="K102" s="7"/>
      <c r="L102" s="5"/>
      <c r="M102" s="5"/>
      <c r="N102" s="5"/>
      <c r="O102" s="5"/>
      <c r="P102" s="7"/>
      <c r="Q102" s="5"/>
      <c r="R102" s="5"/>
      <c r="S102" s="5"/>
      <c r="T102" s="5"/>
      <c r="U102" s="5"/>
      <c r="W102" s="9">
        <v>333</v>
      </c>
      <c r="X102" s="10" t="s">
        <v>266</v>
      </c>
    </row>
    <row r="103" spans="1:24" x14ac:dyDescent="0.25">
      <c r="A103" s="5"/>
      <c r="B103" s="5"/>
      <c r="E103" s="5"/>
      <c r="F103" s="5"/>
      <c r="I103" s="5"/>
      <c r="J103" s="5"/>
      <c r="K103" s="7"/>
      <c r="L103" s="5"/>
      <c r="M103" s="5"/>
      <c r="N103" s="5"/>
      <c r="O103" s="5"/>
      <c r="P103" s="7"/>
      <c r="Q103" s="5"/>
      <c r="R103" s="5"/>
      <c r="S103" s="5"/>
      <c r="T103" s="5"/>
      <c r="U103" s="5"/>
      <c r="W103" s="9">
        <v>334</v>
      </c>
      <c r="X103" s="10" t="s">
        <v>267</v>
      </c>
    </row>
    <row r="104" spans="1:24" x14ac:dyDescent="0.25">
      <c r="A104" s="5"/>
      <c r="B104" s="5"/>
      <c r="E104" s="5"/>
      <c r="F104" s="5"/>
      <c r="I104" s="5"/>
      <c r="J104" s="5"/>
      <c r="K104" s="7"/>
      <c r="L104" s="5"/>
      <c r="M104" s="5"/>
      <c r="N104" s="5"/>
      <c r="O104" s="5"/>
      <c r="P104" s="7"/>
      <c r="Q104" s="5"/>
      <c r="R104" s="5"/>
      <c r="S104" s="5"/>
      <c r="T104" s="5"/>
      <c r="U104" s="5"/>
      <c r="W104" s="9">
        <v>335</v>
      </c>
      <c r="X104" s="10" t="s">
        <v>268</v>
      </c>
    </row>
    <row r="105" spans="1:24" x14ac:dyDescent="0.25">
      <c r="A105" s="5"/>
      <c r="B105" s="5"/>
      <c r="E105" s="5"/>
      <c r="F105" s="5"/>
      <c r="I105" s="5"/>
      <c r="J105" s="5"/>
      <c r="K105" s="7"/>
      <c r="L105" s="5"/>
      <c r="M105" s="5"/>
      <c r="N105" s="5"/>
      <c r="O105" s="5"/>
      <c r="P105" s="7"/>
      <c r="Q105" s="5"/>
      <c r="R105" s="5"/>
      <c r="S105" s="5"/>
      <c r="T105" s="5"/>
      <c r="U105" s="5"/>
      <c r="W105" s="9">
        <v>336</v>
      </c>
      <c r="X105" s="10" t="s">
        <v>269</v>
      </c>
    </row>
    <row r="106" spans="1:24" x14ac:dyDescent="0.25">
      <c r="A106" s="5"/>
      <c r="B106" s="5"/>
      <c r="E106" s="5"/>
      <c r="F106" s="5"/>
      <c r="I106" s="5"/>
      <c r="J106" s="5"/>
      <c r="K106" s="7"/>
      <c r="L106" s="5"/>
      <c r="M106" s="5"/>
      <c r="N106" s="5"/>
      <c r="O106" s="5"/>
      <c r="P106" s="7"/>
      <c r="Q106" s="5"/>
      <c r="R106" s="5"/>
      <c r="S106" s="5"/>
      <c r="T106" s="5"/>
      <c r="U106" s="5"/>
      <c r="W106" s="9">
        <v>337</v>
      </c>
      <c r="X106" s="10" t="s">
        <v>270</v>
      </c>
    </row>
    <row r="107" spans="1:24" x14ac:dyDescent="0.25">
      <c r="A107" s="5"/>
      <c r="B107" s="5"/>
      <c r="E107" s="5"/>
      <c r="F107" s="5"/>
      <c r="I107" s="5"/>
      <c r="J107" s="5"/>
      <c r="K107" s="7"/>
      <c r="L107" s="5"/>
      <c r="M107" s="5"/>
      <c r="N107" s="5"/>
      <c r="O107" s="5"/>
      <c r="P107" s="7"/>
      <c r="Q107" s="5"/>
      <c r="R107" s="5"/>
      <c r="S107" s="5"/>
      <c r="T107" s="5"/>
      <c r="U107" s="5"/>
      <c r="W107" s="9">
        <v>338</v>
      </c>
      <c r="X107" s="10" t="s">
        <v>271</v>
      </c>
    </row>
    <row r="108" spans="1:24" x14ac:dyDescent="0.25">
      <c r="A108" s="5"/>
      <c r="B108" s="5"/>
      <c r="E108" s="5"/>
      <c r="F108" s="5"/>
      <c r="I108" s="5"/>
      <c r="J108" s="5"/>
      <c r="K108" s="7"/>
      <c r="L108" s="5"/>
      <c r="M108" s="5"/>
      <c r="N108" s="5"/>
      <c r="O108" s="5"/>
      <c r="P108" s="7"/>
      <c r="Q108" s="5"/>
      <c r="R108" s="5"/>
      <c r="S108" s="5"/>
      <c r="T108" s="5"/>
      <c r="U108" s="5"/>
      <c r="W108" s="9">
        <v>339</v>
      </c>
      <c r="X108" s="10" t="s">
        <v>272</v>
      </c>
    </row>
    <row r="109" spans="1:24" x14ac:dyDescent="0.25">
      <c r="A109" s="5"/>
      <c r="B109" s="5"/>
      <c r="E109" s="5"/>
      <c r="F109" s="5"/>
      <c r="I109" s="5"/>
      <c r="J109" s="5"/>
      <c r="K109" s="7"/>
      <c r="L109" s="5"/>
      <c r="M109" s="5"/>
      <c r="N109" s="5"/>
      <c r="O109" s="5"/>
      <c r="P109" s="7"/>
      <c r="Q109" s="5"/>
      <c r="R109" s="5"/>
      <c r="S109" s="5"/>
      <c r="T109" s="5"/>
      <c r="U109" s="5"/>
      <c r="W109" s="9">
        <v>340</v>
      </c>
      <c r="X109" s="10" t="s">
        <v>273</v>
      </c>
    </row>
    <row r="110" spans="1:24" x14ac:dyDescent="0.25">
      <c r="A110" s="5"/>
      <c r="B110" s="5"/>
      <c r="E110" s="5"/>
      <c r="F110" s="5"/>
      <c r="I110" s="5"/>
      <c r="J110" s="5"/>
      <c r="K110" s="7"/>
      <c r="L110" s="5"/>
      <c r="M110" s="5"/>
      <c r="N110" s="5"/>
      <c r="O110" s="5"/>
      <c r="P110" s="7"/>
      <c r="Q110" s="5"/>
      <c r="R110" s="5"/>
      <c r="S110" s="5"/>
      <c r="T110" s="5"/>
      <c r="U110" s="5"/>
      <c r="W110" s="9">
        <v>341</v>
      </c>
      <c r="X110" s="10" t="s">
        <v>274</v>
      </c>
    </row>
    <row r="111" spans="1:24" x14ac:dyDescent="0.25">
      <c r="A111" s="5"/>
      <c r="B111" s="5"/>
      <c r="E111" s="5"/>
      <c r="F111" s="5"/>
      <c r="I111" s="5"/>
      <c r="J111" s="5"/>
      <c r="K111" s="7"/>
      <c r="L111" s="5"/>
      <c r="M111" s="5"/>
      <c r="N111" s="5"/>
      <c r="O111" s="5"/>
      <c r="P111" s="7"/>
      <c r="Q111" s="5"/>
      <c r="R111" s="5"/>
      <c r="S111" s="5"/>
      <c r="T111" s="5"/>
      <c r="U111" s="5"/>
      <c r="W111" s="9">
        <v>342</v>
      </c>
      <c r="X111" s="10" t="s">
        <v>275</v>
      </c>
    </row>
    <row r="112" spans="1:24" x14ac:dyDescent="0.25">
      <c r="A112" s="5"/>
      <c r="B112" s="5"/>
      <c r="E112" s="5"/>
      <c r="F112" s="5"/>
      <c r="I112" s="5"/>
      <c r="J112" s="5"/>
      <c r="K112" s="7"/>
      <c r="L112" s="5"/>
      <c r="M112" s="5"/>
      <c r="N112" s="5"/>
      <c r="O112" s="5"/>
      <c r="P112" s="7"/>
      <c r="Q112" s="5"/>
      <c r="R112" s="5"/>
      <c r="S112" s="5"/>
      <c r="T112" s="5"/>
      <c r="U112" s="5"/>
      <c r="W112" s="9">
        <v>343</v>
      </c>
      <c r="X112" s="10" t="s">
        <v>276</v>
      </c>
    </row>
    <row r="113" spans="1:24" x14ac:dyDescent="0.25">
      <c r="A113" s="5"/>
      <c r="B113" s="5"/>
      <c r="E113" s="5"/>
      <c r="F113" s="5"/>
      <c r="I113" s="5"/>
      <c r="J113" s="5"/>
      <c r="K113" s="7"/>
      <c r="L113" s="5"/>
      <c r="M113" s="5"/>
      <c r="N113" s="5"/>
      <c r="O113" s="5"/>
      <c r="P113" s="7"/>
      <c r="Q113" s="5"/>
      <c r="R113" s="5"/>
      <c r="S113" s="5"/>
      <c r="T113" s="5"/>
      <c r="U113" s="5"/>
      <c r="W113" s="9">
        <v>344</v>
      </c>
      <c r="X113" s="10" t="s">
        <v>277</v>
      </c>
    </row>
    <row r="114" spans="1:24" x14ac:dyDescent="0.25">
      <c r="A114" s="5"/>
      <c r="B114" s="5"/>
      <c r="E114" s="5"/>
      <c r="F114" s="5"/>
      <c r="I114" s="5"/>
      <c r="J114" s="5"/>
      <c r="K114" s="7"/>
      <c r="L114" s="5"/>
      <c r="M114" s="5"/>
      <c r="N114" s="5"/>
      <c r="O114" s="5"/>
      <c r="P114" s="7"/>
      <c r="Q114" s="5"/>
      <c r="R114" s="5"/>
      <c r="S114" s="5"/>
      <c r="T114" s="5"/>
      <c r="U114" s="5"/>
      <c r="W114" s="9">
        <v>345</v>
      </c>
      <c r="X114" s="10" t="s">
        <v>278</v>
      </c>
    </row>
    <row r="115" spans="1:24" x14ac:dyDescent="0.25">
      <c r="A115" s="5"/>
      <c r="B115" s="5"/>
      <c r="E115" s="5"/>
      <c r="F115" s="5"/>
      <c r="I115" s="5"/>
      <c r="J115" s="5"/>
      <c r="K115" s="7"/>
      <c r="L115" s="5"/>
      <c r="M115" s="5"/>
      <c r="N115" s="5"/>
      <c r="O115" s="5"/>
      <c r="P115" s="7"/>
      <c r="Q115" s="5"/>
      <c r="R115" s="5"/>
      <c r="S115" s="5"/>
      <c r="T115" s="5"/>
      <c r="U115" s="5"/>
      <c r="W115" s="9">
        <v>346</v>
      </c>
      <c r="X115" s="10" t="s">
        <v>279</v>
      </c>
    </row>
    <row r="116" spans="1:24" x14ac:dyDescent="0.25">
      <c r="A116" s="5"/>
      <c r="B116" s="5"/>
      <c r="E116" s="5"/>
      <c r="F116" s="5"/>
      <c r="I116" s="5"/>
      <c r="J116" s="5"/>
      <c r="K116" s="7"/>
      <c r="L116" s="5"/>
      <c r="M116" s="5"/>
      <c r="N116" s="5"/>
      <c r="O116" s="5"/>
      <c r="P116" s="7"/>
      <c r="Q116" s="5"/>
      <c r="R116" s="5"/>
      <c r="S116" s="5"/>
      <c r="T116" s="5"/>
      <c r="U116" s="5"/>
      <c r="W116" s="9">
        <v>347</v>
      </c>
      <c r="X116" s="10" t="s">
        <v>280</v>
      </c>
    </row>
    <row r="117" spans="1:24" x14ac:dyDescent="0.25">
      <c r="A117" s="5"/>
      <c r="B117" s="5"/>
      <c r="E117" s="5"/>
      <c r="F117" s="5"/>
      <c r="I117" s="5"/>
      <c r="J117" s="5"/>
      <c r="K117" s="7"/>
      <c r="L117" s="5"/>
      <c r="M117" s="5"/>
      <c r="N117" s="5"/>
      <c r="O117" s="5"/>
      <c r="P117" s="7"/>
      <c r="Q117" s="5"/>
      <c r="R117" s="5"/>
      <c r="S117" s="5"/>
      <c r="T117" s="5"/>
      <c r="U117" s="5"/>
      <c r="W117" s="9">
        <v>348</v>
      </c>
      <c r="X117" s="10" t="s">
        <v>281</v>
      </c>
    </row>
    <row r="118" spans="1:24" x14ac:dyDescent="0.25">
      <c r="A118" s="5"/>
      <c r="B118" s="5"/>
      <c r="E118" s="5"/>
      <c r="F118" s="5"/>
      <c r="I118" s="5"/>
      <c r="J118" s="5"/>
      <c r="K118" s="7"/>
      <c r="L118" s="5"/>
      <c r="M118" s="5"/>
      <c r="N118" s="5"/>
      <c r="O118" s="5"/>
      <c r="P118" s="7"/>
      <c r="Q118" s="5"/>
      <c r="R118" s="5"/>
      <c r="S118" s="5"/>
      <c r="T118" s="5"/>
      <c r="U118" s="5"/>
      <c r="W118" s="9">
        <v>349</v>
      </c>
      <c r="X118" s="10" t="s">
        <v>282</v>
      </c>
    </row>
    <row r="119" spans="1:24" x14ac:dyDescent="0.25">
      <c r="A119" s="5"/>
      <c r="B119" s="5"/>
      <c r="E119" s="5"/>
      <c r="F119" s="5"/>
      <c r="I119" s="5"/>
      <c r="J119" s="5"/>
      <c r="K119" s="7"/>
      <c r="L119" s="5"/>
      <c r="M119" s="5"/>
      <c r="N119" s="5"/>
      <c r="O119" s="5"/>
      <c r="P119" s="7"/>
      <c r="Q119" s="5"/>
      <c r="R119" s="5"/>
      <c r="S119" s="5"/>
      <c r="T119" s="5"/>
      <c r="U119" s="5"/>
      <c r="W119" s="9">
        <v>350</v>
      </c>
      <c r="X119" s="10" t="s">
        <v>283</v>
      </c>
    </row>
    <row r="120" spans="1:24" x14ac:dyDescent="0.25">
      <c r="A120" s="5"/>
      <c r="B120" s="5"/>
      <c r="E120" s="5"/>
      <c r="F120" s="5"/>
      <c r="I120" s="5"/>
      <c r="J120" s="5"/>
      <c r="K120" s="7"/>
      <c r="L120" s="5"/>
      <c r="M120" s="5"/>
      <c r="N120" s="5"/>
      <c r="O120" s="5"/>
      <c r="P120" s="7"/>
      <c r="Q120" s="5"/>
      <c r="R120" s="5"/>
      <c r="S120" s="5"/>
      <c r="T120" s="5"/>
      <c r="U120" s="5"/>
      <c r="W120" s="9">
        <v>351</v>
      </c>
      <c r="X120" s="10" t="s">
        <v>284</v>
      </c>
    </row>
    <row r="121" spans="1:24" x14ac:dyDescent="0.25">
      <c r="A121" s="5"/>
      <c r="B121" s="5"/>
      <c r="E121" s="5"/>
      <c r="F121" s="5"/>
      <c r="I121" s="5"/>
      <c r="J121" s="5"/>
      <c r="K121" s="7"/>
      <c r="L121" s="5"/>
      <c r="M121" s="5"/>
      <c r="N121" s="5"/>
      <c r="O121" s="5"/>
      <c r="P121" s="7"/>
      <c r="Q121" s="5"/>
      <c r="R121" s="5"/>
      <c r="S121" s="5"/>
      <c r="T121" s="5"/>
      <c r="U121" s="5"/>
      <c r="W121" s="9">
        <v>352</v>
      </c>
      <c r="X121" s="10" t="s">
        <v>285</v>
      </c>
    </row>
    <row r="122" spans="1:24" x14ac:dyDescent="0.25">
      <c r="A122" s="5"/>
      <c r="B122" s="5"/>
      <c r="E122" s="5"/>
      <c r="F122" s="5"/>
      <c r="I122" s="5"/>
      <c r="J122" s="5"/>
      <c r="K122" s="7"/>
      <c r="L122" s="5"/>
      <c r="M122" s="5"/>
      <c r="N122" s="5"/>
      <c r="O122" s="5"/>
      <c r="P122" s="7"/>
      <c r="Q122" s="5"/>
      <c r="R122" s="5"/>
      <c r="S122" s="5"/>
      <c r="T122" s="5"/>
      <c r="U122" s="5"/>
      <c r="W122" s="9">
        <v>353</v>
      </c>
      <c r="X122" s="10" t="s">
        <v>286</v>
      </c>
    </row>
    <row r="123" spans="1:24" x14ac:dyDescent="0.25">
      <c r="A123" s="5"/>
      <c r="B123" s="5"/>
      <c r="E123" s="5"/>
      <c r="F123" s="5"/>
      <c r="I123" s="5"/>
      <c r="J123" s="5"/>
      <c r="K123" s="7"/>
      <c r="L123" s="5"/>
      <c r="M123" s="5"/>
      <c r="N123" s="5"/>
      <c r="O123" s="5"/>
      <c r="P123" s="7"/>
      <c r="Q123" s="5"/>
      <c r="R123" s="5"/>
      <c r="S123" s="5"/>
      <c r="T123" s="5"/>
      <c r="U123" s="5"/>
      <c r="W123" s="9">
        <v>354</v>
      </c>
      <c r="X123" s="10" t="s">
        <v>287</v>
      </c>
    </row>
    <row r="124" spans="1:24" x14ac:dyDescent="0.25">
      <c r="A124" s="5"/>
      <c r="B124" s="5"/>
      <c r="E124" s="5"/>
      <c r="F124" s="5"/>
      <c r="I124" s="5"/>
      <c r="J124" s="5"/>
      <c r="K124" s="7"/>
      <c r="L124" s="5"/>
      <c r="M124" s="5"/>
      <c r="N124" s="5"/>
      <c r="O124" s="5"/>
      <c r="P124" s="7"/>
      <c r="Q124" s="5"/>
      <c r="R124" s="5"/>
      <c r="S124" s="5"/>
      <c r="T124" s="5"/>
      <c r="U124" s="5"/>
      <c r="W124" s="9">
        <v>355</v>
      </c>
      <c r="X124" s="10" t="s">
        <v>288</v>
      </c>
    </row>
    <row r="125" spans="1:24" x14ac:dyDescent="0.25">
      <c r="A125" s="5"/>
      <c r="B125" s="5"/>
      <c r="E125" s="5"/>
      <c r="F125" s="5"/>
      <c r="I125" s="5"/>
      <c r="J125" s="5"/>
      <c r="K125" s="7"/>
      <c r="L125" s="5"/>
      <c r="M125" s="5"/>
      <c r="N125" s="5"/>
      <c r="O125" s="5"/>
      <c r="P125" s="7"/>
      <c r="Q125" s="5"/>
      <c r="R125" s="5"/>
      <c r="S125" s="5"/>
      <c r="T125" s="5"/>
      <c r="U125" s="5"/>
      <c r="W125" s="9">
        <v>356</v>
      </c>
      <c r="X125" s="10" t="s">
        <v>289</v>
      </c>
    </row>
    <row r="126" spans="1:24" x14ac:dyDescent="0.25">
      <c r="A126" s="5"/>
      <c r="B126" s="5"/>
      <c r="E126" s="5"/>
      <c r="F126" s="5"/>
      <c r="I126" s="5"/>
      <c r="J126" s="5"/>
      <c r="K126" s="7"/>
      <c r="L126" s="5"/>
      <c r="M126" s="5"/>
      <c r="N126" s="5"/>
      <c r="O126" s="5"/>
      <c r="P126" s="7"/>
      <c r="Q126" s="5"/>
      <c r="R126" s="5"/>
      <c r="S126" s="5"/>
      <c r="T126" s="5"/>
      <c r="U126" s="5"/>
      <c r="W126" s="9">
        <v>357</v>
      </c>
      <c r="X126" s="10" t="s">
        <v>290</v>
      </c>
    </row>
    <row r="127" spans="1:24" x14ac:dyDescent="0.25">
      <c r="A127" s="5"/>
      <c r="B127" s="5"/>
      <c r="E127" s="5"/>
      <c r="F127" s="5"/>
      <c r="I127" s="5"/>
      <c r="J127" s="5"/>
      <c r="K127" s="7"/>
      <c r="L127" s="5"/>
      <c r="M127" s="5"/>
      <c r="N127" s="5"/>
      <c r="O127" s="5"/>
      <c r="P127" s="7"/>
      <c r="Q127" s="5"/>
      <c r="R127" s="5"/>
      <c r="S127" s="5"/>
      <c r="T127" s="5"/>
      <c r="U127" s="5"/>
      <c r="W127" s="9">
        <v>358</v>
      </c>
      <c r="X127" s="10" t="s">
        <v>291</v>
      </c>
    </row>
    <row r="128" spans="1:24" x14ac:dyDescent="0.25">
      <c r="A128" s="5"/>
      <c r="B128" s="5"/>
      <c r="E128" s="5"/>
      <c r="F128" s="5"/>
      <c r="I128" s="5"/>
      <c r="J128" s="5"/>
      <c r="K128" s="7"/>
      <c r="L128" s="5"/>
      <c r="M128" s="5"/>
      <c r="N128" s="5"/>
      <c r="O128" s="5"/>
      <c r="P128" s="7"/>
      <c r="Q128" s="5"/>
      <c r="R128" s="5"/>
      <c r="S128" s="5"/>
      <c r="T128" s="5"/>
      <c r="U128" s="5"/>
      <c r="W128" s="9">
        <v>359</v>
      </c>
      <c r="X128" s="10" t="s">
        <v>292</v>
      </c>
    </row>
    <row r="129" spans="1:24" x14ac:dyDescent="0.25">
      <c r="A129" s="5"/>
      <c r="B129" s="5"/>
      <c r="E129" s="5"/>
      <c r="F129" s="5"/>
      <c r="I129" s="5"/>
      <c r="J129" s="5"/>
      <c r="K129" s="7"/>
      <c r="L129" s="5"/>
      <c r="M129" s="5"/>
      <c r="N129" s="5"/>
      <c r="O129" s="5"/>
      <c r="P129" s="7"/>
      <c r="Q129" s="5"/>
      <c r="R129" s="5"/>
      <c r="S129" s="5"/>
      <c r="T129" s="5"/>
      <c r="U129" s="5"/>
      <c r="W129" s="9">
        <v>360</v>
      </c>
      <c r="X129" s="10" t="s">
        <v>293</v>
      </c>
    </row>
    <row r="130" spans="1:24" x14ac:dyDescent="0.25">
      <c r="A130" s="5"/>
      <c r="B130" s="5"/>
      <c r="E130" s="5"/>
      <c r="F130" s="5"/>
      <c r="I130" s="5"/>
      <c r="J130" s="5"/>
      <c r="K130" s="7"/>
      <c r="L130" s="5"/>
      <c r="M130" s="5"/>
      <c r="N130" s="5"/>
      <c r="O130" s="5"/>
      <c r="P130" s="7"/>
      <c r="Q130" s="5"/>
      <c r="R130" s="5"/>
      <c r="S130" s="5"/>
      <c r="T130" s="5"/>
      <c r="U130" s="5"/>
      <c r="W130" s="9">
        <v>361</v>
      </c>
      <c r="X130" s="10" t="s">
        <v>294</v>
      </c>
    </row>
    <row r="131" spans="1:24" x14ac:dyDescent="0.25">
      <c r="A131" s="5"/>
      <c r="B131" s="5"/>
      <c r="E131" s="5"/>
      <c r="F131" s="5"/>
      <c r="I131" s="5"/>
      <c r="J131" s="5"/>
      <c r="K131" s="7"/>
      <c r="L131" s="5"/>
      <c r="M131" s="5"/>
      <c r="N131" s="5"/>
      <c r="O131" s="5"/>
      <c r="P131" s="7"/>
      <c r="Q131" s="5"/>
      <c r="R131" s="5"/>
      <c r="S131" s="5"/>
      <c r="T131" s="5"/>
      <c r="U131" s="5"/>
      <c r="W131" s="9">
        <v>362</v>
      </c>
      <c r="X131" s="10" t="s">
        <v>295</v>
      </c>
    </row>
    <row r="132" spans="1:24" x14ac:dyDescent="0.25">
      <c r="A132" s="5"/>
      <c r="B132" s="5"/>
      <c r="E132" s="5"/>
      <c r="F132" s="5"/>
      <c r="I132" s="5"/>
      <c r="J132" s="5"/>
      <c r="K132" s="7"/>
      <c r="L132" s="5"/>
      <c r="M132" s="5"/>
      <c r="N132" s="5"/>
      <c r="O132" s="5"/>
      <c r="P132" s="7"/>
      <c r="Q132" s="5"/>
      <c r="R132" s="5"/>
      <c r="S132" s="5"/>
      <c r="T132" s="5"/>
      <c r="U132" s="5"/>
      <c r="W132" s="9">
        <v>363</v>
      </c>
      <c r="X132" s="10" t="s">
        <v>296</v>
      </c>
    </row>
    <row r="133" spans="1:24" x14ac:dyDescent="0.25">
      <c r="A133" s="5"/>
      <c r="B133" s="5"/>
      <c r="E133" s="5"/>
      <c r="F133" s="5"/>
      <c r="I133" s="5"/>
      <c r="J133" s="5"/>
      <c r="K133" s="7"/>
      <c r="L133" s="5"/>
      <c r="M133" s="5"/>
      <c r="N133" s="5"/>
      <c r="O133" s="5"/>
      <c r="P133" s="7"/>
      <c r="Q133" s="5"/>
      <c r="R133" s="5"/>
      <c r="S133" s="5"/>
      <c r="T133" s="5"/>
      <c r="U133" s="5"/>
      <c r="W133" s="9">
        <v>364</v>
      </c>
      <c r="X133" s="10" t="s">
        <v>297</v>
      </c>
    </row>
    <row r="134" spans="1:24" x14ac:dyDescent="0.25">
      <c r="A134" s="5"/>
      <c r="B134" s="5"/>
      <c r="E134" s="5"/>
      <c r="F134" s="5"/>
      <c r="I134" s="5"/>
      <c r="J134" s="5"/>
      <c r="K134" s="7"/>
      <c r="L134" s="5"/>
      <c r="M134" s="5"/>
      <c r="N134" s="5"/>
      <c r="O134" s="5"/>
      <c r="P134" s="7"/>
      <c r="Q134" s="5"/>
      <c r="R134" s="5"/>
      <c r="S134" s="5"/>
      <c r="T134" s="5"/>
      <c r="U134" s="5"/>
      <c r="W134" s="9">
        <v>365</v>
      </c>
      <c r="X134" s="10" t="s">
        <v>298</v>
      </c>
    </row>
    <row r="135" spans="1:24" x14ac:dyDescent="0.25">
      <c r="A135" s="5"/>
      <c r="B135" s="5"/>
      <c r="E135" s="5"/>
      <c r="F135" s="5"/>
      <c r="I135" s="5"/>
      <c r="J135" s="5"/>
      <c r="K135" s="7"/>
      <c r="L135" s="5"/>
      <c r="M135" s="5"/>
      <c r="N135" s="5"/>
      <c r="O135" s="5"/>
      <c r="P135" s="7"/>
      <c r="Q135" s="5"/>
      <c r="R135" s="5"/>
      <c r="S135" s="5"/>
      <c r="T135" s="5"/>
      <c r="U135" s="5"/>
      <c r="W135" s="9">
        <v>366</v>
      </c>
      <c r="X135" s="10" t="s">
        <v>299</v>
      </c>
    </row>
    <row r="136" spans="1:24" x14ac:dyDescent="0.25">
      <c r="A136" s="5"/>
      <c r="B136" s="5"/>
      <c r="E136" s="5"/>
      <c r="F136" s="5"/>
      <c r="I136" s="5"/>
      <c r="J136" s="5"/>
      <c r="K136" s="7"/>
      <c r="L136" s="5"/>
      <c r="M136" s="5"/>
      <c r="N136" s="5"/>
      <c r="O136" s="5"/>
      <c r="P136" s="7"/>
      <c r="Q136" s="5"/>
      <c r="R136" s="5"/>
      <c r="S136" s="5"/>
      <c r="T136" s="5"/>
      <c r="U136" s="5"/>
      <c r="W136" s="9">
        <v>367</v>
      </c>
      <c r="X136" s="10" t="s">
        <v>300</v>
      </c>
    </row>
    <row r="137" spans="1:24" x14ac:dyDescent="0.25">
      <c r="A137" s="5"/>
      <c r="B137" s="5"/>
      <c r="E137" s="5"/>
      <c r="F137" s="5"/>
      <c r="I137" s="5"/>
      <c r="J137" s="5"/>
      <c r="K137" s="7"/>
      <c r="L137" s="5"/>
      <c r="M137" s="5"/>
      <c r="N137" s="5"/>
      <c r="O137" s="5"/>
      <c r="P137" s="7"/>
      <c r="Q137" s="5"/>
      <c r="R137" s="5"/>
      <c r="S137" s="5"/>
      <c r="T137" s="5"/>
      <c r="U137" s="5"/>
      <c r="W137" s="9">
        <v>368</v>
      </c>
      <c r="X137" s="10" t="s">
        <v>301</v>
      </c>
    </row>
    <row r="138" spans="1:24" x14ac:dyDescent="0.25">
      <c r="A138" s="5"/>
      <c r="B138" s="5"/>
      <c r="E138" s="5"/>
      <c r="F138" s="5"/>
      <c r="I138" s="5"/>
      <c r="J138" s="5"/>
      <c r="K138" s="7"/>
      <c r="L138" s="5"/>
      <c r="M138" s="5"/>
      <c r="N138" s="5"/>
      <c r="O138" s="5"/>
      <c r="P138" s="7"/>
      <c r="Q138" s="5"/>
      <c r="R138" s="5"/>
      <c r="S138" s="5"/>
      <c r="T138" s="5"/>
      <c r="U138" s="5"/>
      <c r="W138" s="9">
        <v>369</v>
      </c>
      <c r="X138" s="10" t="s">
        <v>624</v>
      </c>
    </row>
    <row r="139" spans="1:24" x14ac:dyDescent="0.25">
      <c r="A139" s="5"/>
      <c r="B139" s="5"/>
      <c r="E139" s="5"/>
      <c r="F139" s="5"/>
      <c r="I139" s="5"/>
      <c r="J139" s="5"/>
      <c r="K139" s="7"/>
      <c r="L139" s="5"/>
      <c r="M139" s="5"/>
      <c r="N139" s="5"/>
      <c r="O139" s="5"/>
      <c r="P139" s="7"/>
      <c r="Q139" s="5"/>
      <c r="R139" s="5"/>
      <c r="S139" s="5"/>
      <c r="T139" s="5"/>
      <c r="U139" s="5"/>
      <c r="W139" s="9">
        <v>370</v>
      </c>
      <c r="X139" s="10" t="s">
        <v>302</v>
      </c>
    </row>
    <row r="140" spans="1:24" x14ac:dyDescent="0.25">
      <c r="A140" s="5"/>
      <c r="B140" s="5"/>
      <c r="E140" s="5"/>
      <c r="F140" s="5"/>
      <c r="I140" s="5"/>
      <c r="J140" s="5"/>
      <c r="K140" s="7"/>
      <c r="L140" s="5"/>
      <c r="M140" s="5"/>
      <c r="N140" s="5"/>
      <c r="O140" s="5"/>
      <c r="P140" s="7"/>
      <c r="Q140" s="5"/>
      <c r="R140" s="5"/>
      <c r="S140" s="5"/>
      <c r="T140" s="5"/>
      <c r="U140" s="5"/>
      <c r="W140" s="9">
        <v>371</v>
      </c>
      <c r="X140" s="10" t="s">
        <v>303</v>
      </c>
    </row>
    <row r="141" spans="1:24" x14ac:dyDescent="0.25">
      <c r="A141" s="5"/>
      <c r="B141" s="5"/>
      <c r="E141" s="5"/>
      <c r="F141" s="5"/>
      <c r="I141" s="5"/>
      <c r="J141" s="5"/>
      <c r="K141" s="7"/>
      <c r="L141" s="5"/>
      <c r="M141" s="5"/>
      <c r="N141" s="5"/>
      <c r="O141" s="5"/>
      <c r="P141" s="7"/>
      <c r="Q141" s="5"/>
      <c r="R141" s="5"/>
      <c r="S141" s="5"/>
      <c r="T141" s="5"/>
      <c r="U141" s="5"/>
      <c r="W141" s="9">
        <v>372</v>
      </c>
      <c r="X141" s="10" t="s">
        <v>304</v>
      </c>
    </row>
    <row r="142" spans="1:24" x14ac:dyDescent="0.25">
      <c r="A142" s="5"/>
      <c r="B142" s="5"/>
      <c r="E142" s="5"/>
      <c r="F142" s="5"/>
      <c r="I142" s="5"/>
      <c r="J142" s="5"/>
      <c r="K142" s="7"/>
      <c r="L142" s="5"/>
      <c r="M142" s="5"/>
      <c r="N142" s="5"/>
      <c r="O142" s="5"/>
      <c r="P142" s="7"/>
      <c r="Q142" s="5"/>
      <c r="R142" s="5"/>
      <c r="S142" s="5"/>
      <c r="T142" s="5"/>
      <c r="U142" s="5"/>
      <c r="W142" s="9">
        <v>373</v>
      </c>
      <c r="X142" s="10" t="s">
        <v>305</v>
      </c>
    </row>
    <row r="143" spans="1:24" x14ac:dyDescent="0.25">
      <c r="A143" s="5"/>
      <c r="B143" s="5"/>
      <c r="E143" s="5"/>
      <c r="F143" s="5"/>
      <c r="I143" s="5"/>
      <c r="J143" s="5"/>
      <c r="K143" s="7"/>
      <c r="L143" s="5"/>
      <c r="M143" s="5"/>
      <c r="N143" s="5"/>
      <c r="O143" s="5"/>
      <c r="P143" s="7"/>
      <c r="Q143" s="5"/>
      <c r="R143" s="5"/>
      <c r="S143" s="5"/>
      <c r="T143" s="5"/>
      <c r="U143" s="5"/>
      <c r="W143" s="9">
        <v>374</v>
      </c>
      <c r="X143" s="10" t="s">
        <v>306</v>
      </c>
    </row>
    <row r="144" spans="1:24" x14ac:dyDescent="0.25">
      <c r="A144" s="5"/>
      <c r="B144" s="5"/>
      <c r="E144" s="5"/>
      <c r="F144" s="5"/>
      <c r="I144" s="5"/>
      <c r="J144" s="5"/>
      <c r="K144" s="7"/>
      <c r="L144" s="5"/>
      <c r="M144" s="5"/>
      <c r="N144" s="5"/>
      <c r="O144" s="5"/>
      <c r="P144" s="7"/>
      <c r="Q144" s="5"/>
      <c r="R144" s="5"/>
      <c r="S144" s="5"/>
      <c r="T144" s="5"/>
      <c r="U144" s="5"/>
      <c r="W144" s="9">
        <v>375</v>
      </c>
      <c r="X144" s="10" t="s">
        <v>307</v>
      </c>
    </row>
    <row r="145" spans="1:24" x14ac:dyDescent="0.25">
      <c r="A145" s="5"/>
      <c r="B145" s="5"/>
      <c r="E145" s="5"/>
      <c r="F145" s="5"/>
      <c r="I145" s="5"/>
      <c r="J145" s="5"/>
      <c r="K145" s="7"/>
      <c r="L145" s="5"/>
      <c r="M145" s="5"/>
      <c r="N145" s="5"/>
      <c r="O145" s="5"/>
      <c r="P145" s="7"/>
      <c r="Q145" s="5"/>
      <c r="R145" s="5"/>
      <c r="S145" s="5"/>
      <c r="T145" s="5"/>
      <c r="U145" s="5"/>
      <c r="W145" s="9">
        <v>376</v>
      </c>
      <c r="X145" s="10" t="s">
        <v>308</v>
      </c>
    </row>
    <row r="146" spans="1:24" x14ac:dyDescent="0.25">
      <c r="A146" s="5"/>
      <c r="B146" s="5"/>
      <c r="E146" s="5"/>
      <c r="F146" s="5"/>
      <c r="I146" s="5"/>
      <c r="J146" s="5"/>
      <c r="K146" s="7"/>
      <c r="L146" s="5"/>
      <c r="M146" s="5"/>
      <c r="N146" s="5"/>
      <c r="O146" s="5"/>
      <c r="P146" s="7"/>
      <c r="Q146" s="5"/>
      <c r="R146" s="5"/>
      <c r="S146" s="5"/>
      <c r="T146" s="5"/>
      <c r="U146" s="5"/>
      <c r="W146" s="9">
        <v>377</v>
      </c>
      <c r="X146" s="10" t="s">
        <v>309</v>
      </c>
    </row>
    <row r="147" spans="1:24" x14ac:dyDescent="0.25">
      <c r="A147" s="5"/>
      <c r="B147" s="5"/>
      <c r="E147" s="5"/>
      <c r="F147" s="5"/>
      <c r="I147" s="5"/>
      <c r="J147" s="5"/>
      <c r="K147" s="7"/>
      <c r="L147" s="5"/>
      <c r="M147" s="5"/>
      <c r="N147" s="5"/>
      <c r="O147" s="5"/>
      <c r="P147" s="7"/>
      <c r="Q147" s="5"/>
      <c r="R147" s="5"/>
      <c r="S147" s="5"/>
      <c r="T147" s="5"/>
      <c r="U147" s="5"/>
      <c r="W147" s="9">
        <v>378</v>
      </c>
      <c r="X147" s="10" t="s">
        <v>310</v>
      </c>
    </row>
    <row r="148" spans="1:24" x14ac:dyDescent="0.25">
      <c r="A148" s="5"/>
      <c r="B148" s="5"/>
      <c r="E148" s="5"/>
      <c r="F148" s="5"/>
      <c r="I148" s="5"/>
      <c r="J148" s="5"/>
      <c r="K148" s="7"/>
      <c r="L148" s="5"/>
      <c r="M148" s="5"/>
      <c r="N148" s="5"/>
      <c r="O148" s="5"/>
      <c r="P148" s="7"/>
      <c r="Q148" s="5"/>
      <c r="R148" s="5"/>
      <c r="S148" s="5"/>
      <c r="T148" s="5"/>
      <c r="U148" s="5"/>
      <c r="W148" s="9">
        <v>379</v>
      </c>
      <c r="X148" s="10" t="s">
        <v>311</v>
      </c>
    </row>
    <row r="149" spans="1:24" x14ac:dyDescent="0.25">
      <c r="A149" s="5"/>
      <c r="B149" s="5"/>
      <c r="E149" s="5"/>
      <c r="F149" s="5"/>
      <c r="I149" s="5"/>
      <c r="J149" s="5"/>
      <c r="K149" s="7"/>
      <c r="L149" s="5"/>
      <c r="M149" s="5"/>
      <c r="N149" s="5"/>
      <c r="O149" s="5"/>
      <c r="P149" s="7"/>
      <c r="Q149" s="5"/>
      <c r="R149" s="5"/>
      <c r="S149" s="5"/>
      <c r="T149" s="5"/>
      <c r="U149" s="5"/>
      <c r="W149" s="9">
        <v>380</v>
      </c>
      <c r="X149" s="10" t="s">
        <v>312</v>
      </c>
    </row>
    <row r="150" spans="1:24" x14ac:dyDescent="0.25">
      <c r="A150" s="5"/>
      <c r="B150" s="5"/>
      <c r="E150" s="5"/>
      <c r="F150" s="5"/>
      <c r="I150" s="5"/>
      <c r="J150" s="5"/>
      <c r="K150" s="7"/>
      <c r="L150" s="5"/>
      <c r="M150" s="5"/>
      <c r="N150" s="5"/>
      <c r="O150" s="5"/>
      <c r="P150" s="7"/>
      <c r="Q150" s="5"/>
      <c r="R150" s="5"/>
      <c r="S150" s="5"/>
      <c r="T150" s="5"/>
      <c r="U150" s="5"/>
      <c r="W150" s="540" t="str">
        <f>IF(競技者データ入力シート!S2="","",競技者データ入力シート!S2)</f>
        <v/>
      </c>
      <c r="X150" s="541" t="str">
        <f>IF('大会申込一覧表(印刷して提出)'!P6="","",'大会申込一覧表(印刷して提出)'!P6)</f>
        <v/>
      </c>
    </row>
    <row r="151" spans="1:24" x14ac:dyDescent="0.25">
      <c r="A151" s="5"/>
      <c r="B151" s="5"/>
      <c r="E151" s="5"/>
      <c r="F151" s="5"/>
      <c r="I151" s="5"/>
      <c r="J151" s="5"/>
      <c r="K151" s="7"/>
      <c r="L151" s="5"/>
      <c r="M151" s="5"/>
      <c r="N151" s="5"/>
      <c r="O151" s="5"/>
      <c r="P151" s="7"/>
      <c r="Q151" s="5"/>
      <c r="R151" s="5"/>
      <c r="S151" s="5"/>
      <c r="T151" s="5"/>
      <c r="U151" s="5"/>
      <c r="W151" s="9"/>
      <c r="X151" s="15"/>
    </row>
    <row r="152" spans="1:24" x14ac:dyDescent="0.25">
      <c r="A152" s="5"/>
      <c r="B152" s="5"/>
      <c r="E152" s="5"/>
      <c r="F152" s="5"/>
      <c r="I152" s="5"/>
      <c r="J152" s="5"/>
      <c r="K152" s="7"/>
      <c r="L152" s="5"/>
      <c r="M152" s="5"/>
      <c r="N152" s="5"/>
      <c r="O152" s="5"/>
      <c r="P152" s="7"/>
      <c r="Q152" s="5"/>
      <c r="R152" s="5"/>
      <c r="S152" s="5"/>
      <c r="T152" s="5"/>
      <c r="U152" s="5"/>
      <c r="W152" s="9"/>
      <c r="X152" s="15"/>
    </row>
    <row r="153" spans="1:24" x14ac:dyDescent="0.25">
      <c r="A153" s="5"/>
      <c r="B153" s="5"/>
      <c r="E153" s="5"/>
      <c r="F153" s="5"/>
      <c r="I153" s="5"/>
      <c r="J153" s="5"/>
      <c r="K153" s="7"/>
      <c r="L153" s="5"/>
      <c r="M153" s="5"/>
      <c r="N153" s="5"/>
      <c r="O153" s="5"/>
      <c r="P153" s="7"/>
      <c r="Q153" s="5"/>
      <c r="R153" s="5"/>
      <c r="S153" s="5"/>
      <c r="T153" s="5"/>
      <c r="U153" s="5"/>
      <c r="W153" s="9"/>
      <c r="X153" s="15"/>
    </row>
    <row r="154" spans="1:24" x14ac:dyDescent="0.25">
      <c r="A154" s="5"/>
      <c r="B154" s="5"/>
      <c r="E154" s="5"/>
      <c r="F154" s="5"/>
      <c r="I154" s="5"/>
      <c r="J154" s="5"/>
      <c r="K154" s="7"/>
      <c r="L154" s="5"/>
      <c r="M154" s="5"/>
      <c r="N154" s="5"/>
      <c r="O154" s="5"/>
      <c r="P154" s="7"/>
      <c r="Q154" s="5"/>
      <c r="R154" s="5"/>
      <c r="S154" s="5"/>
      <c r="T154" s="5"/>
      <c r="U154" s="5"/>
      <c r="W154" s="9"/>
      <c r="X154" s="15"/>
    </row>
    <row r="155" spans="1:24" x14ac:dyDescent="0.25">
      <c r="A155" s="5"/>
      <c r="B155" s="5"/>
      <c r="E155" s="5"/>
      <c r="F155" s="5"/>
      <c r="I155" s="5"/>
      <c r="J155" s="5"/>
      <c r="K155" s="7"/>
      <c r="L155" s="5"/>
      <c r="M155" s="5"/>
      <c r="N155" s="5"/>
      <c r="O155" s="5"/>
      <c r="P155" s="7"/>
      <c r="Q155" s="5"/>
      <c r="R155" s="5"/>
      <c r="S155" s="5"/>
      <c r="T155" s="5"/>
      <c r="U155" s="5"/>
      <c r="W155" s="9"/>
      <c r="X155" s="15"/>
    </row>
    <row r="156" spans="1:24" x14ac:dyDescent="0.25">
      <c r="A156" s="5"/>
      <c r="B156" s="5"/>
      <c r="E156" s="5"/>
      <c r="F156" s="5"/>
      <c r="I156" s="5"/>
      <c r="J156" s="5"/>
      <c r="K156" s="7"/>
      <c r="L156" s="5"/>
      <c r="M156" s="5"/>
      <c r="N156" s="5"/>
      <c r="O156" s="5"/>
      <c r="P156" s="7"/>
      <c r="Q156" s="5"/>
      <c r="R156" s="5"/>
      <c r="S156" s="5"/>
      <c r="T156" s="5"/>
      <c r="U156" s="5"/>
      <c r="W156" s="9"/>
      <c r="X156" s="15"/>
    </row>
    <row r="157" spans="1:24" x14ac:dyDescent="0.25">
      <c r="A157" s="5"/>
      <c r="B157" s="5"/>
      <c r="E157" s="5"/>
      <c r="F157" s="5"/>
      <c r="I157" s="5"/>
      <c r="J157" s="5"/>
      <c r="K157" s="7"/>
      <c r="L157" s="5"/>
      <c r="M157" s="5"/>
      <c r="N157" s="5"/>
      <c r="O157" s="5"/>
      <c r="P157" s="7"/>
      <c r="Q157" s="5"/>
      <c r="R157" s="5"/>
      <c r="S157" s="5"/>
      <c r="T157" s="5"/>
      <c r="U157" s="5"/>
      <c r="W157" s="9"/>
      <c r="X157" s="15"/>
    </row>
    <row r="158" spans="1:24" x14ac:dyDescent="0.25">
      <c r="A158" s="5"/>
      <c r="B158" s="5"/>
      <c r="E158" s="5"/>
      <c r="F158" s="5"/>
      <c r="I158" s="5"/>
      <c r="J158" s="5"/>
      <c r="K158" s="7"/>
      <c r="L158" s="5"/>
      <c r="M158" s="5"/>
      <c r="N158" s="5"/>
      <c r="O158" s="5"/>
      <c r="P158" s="7"/>
      <c r="Q158" s="5"/>
      <c r="R158" s="5"/>
      <c r="S158" s="5"/>
      <c r="T158" s="5"/>
      <c r="U158" s="5"/>
      <c r="W158" s="9"/>
      <c r="X158" s="15"/>
    </row>
    <row r="159" spans="1:24" x14ac:dyDescent="0.25">
      <c r="A159" s="5"/>
      <c r="B159" s="5"/>
      <c r="E159" s="5"/>
      <c r="F159" s="5"/>
      <c r="I159" s="5"/>
      <c r="J159" s="5"/>
      <c r="K159" s="7"/>
      <c r="L159" s="5"/>
      <c r="M159" s="5"/>
      <c r="N159" s="5"/>
      <c r="O159" s="5"/>
      <c r="P159" s="7"/>
      <c r="Q159" s="5"/>
      <c r="R159" s="5"/>
      <c r="S159" s="5"/>
      <c r="T159" s="5"/>
      <c r="U159" s="5"/>
      <c r="W159" s="9"/>
      <c r="X159" s="15"/>
    </row>
    <row r="160" spans="1:24" x14ac:dyDescent="0.25">
      <c r="A160" s="5"/>
      <c r="B160" s="5"/>
      <c r="E160" s="5"/>
      <c r="F160" s="5"/>
      <c r="I160" s="5"/>
      <c r="J160" s="5"/>
      <c r="K160" s="7"/>
      <c r="L160" s="5"/>
      <c r="M160" s="5"/>
      <c r="N160" s="5"/>
      <c r="O160" s="5"/>
      <c r="P160" s="7"/>
      <c r="Q160" s="5"/>
      <c r="R160" s="5"/>
      <c r="S160" s="5"/>
      <c r="T160" s="5"/>
      <c r="U160" s="5"/>
      <c r="W160" s="9"/>
      <c r="X160" s="15"/>
    </row>
    <row r="161" spans="1:24" x14ac:dyDescent="0.25">
      <c r="A161" s="5"/>
      <c r="B161" s="5"/>
      <c r="E161" s="5"/>
      <c r="F161" s="5"/>
      <c r="I161" s="5"/>
      <c r="J161" s="5"/>
      <c r="K161" s="7"/>
      <c r="L161" s="5"/>
      <c r="M161" s="5"/>
      <c r="N161" s="5"/>
      <c r="O161" s="5"/>
      <c r="P161" s="7"/>
      <c r="Q161" s="5"/>
      <c r="R161" s="5"/>
      <c r="S161" s="5"/>
      <c r="T161" s="5"/>
      <c r="U161" s="5"/>
      <c r="W161" s="9"/>
      <c r="X161" s="15"/>
    </row>
    <row r="162" spans="1:24" x14ac:dyDescent="0.25">
      <c r="A162" s="5"/>
      <c r="B162" s="5"/>
      <c r="E162" s="5"/>
      <c r="F162" s="5"/>
      <c r="I162" s="5"/>
      <c r="J162" s="5"/>
      <c r="K162" s="7"/>
      <c r="L162" s="5"/>
      <c r="M162" s="5"/>
      <c r="N162" s="5"/>
      <c r="O162" s="5"/>
      <c r="P162" s="7"/>
      <c r="Q162" s="5"/>
      <c r="R162" s="5"/>
      <c r="S162" s="5"/>
      <c r="T162" s="5"/>
      <c r="U162" s="5"/>
      <c r="W162" s="9"/>
      <c r="X162" s="15"/>
    </row>
    <row r="163" spans="1:24" x14ac:dyDescent="0.25">
      <c r="A163" s="5"/>
      <c r="B163" s="5"/>
      <c r="E163" s="5"/>
      <c r="F163" s="5"/>
      <c r="I163" s="5"/>
      <c r="J163" s="5"/>
      <c r="K163" s="7"/>
      <c r="L163" s="5"/>
      <c r="M163" s="5"/>
      <c r="N163" s="5"/>
      <c r="O163" s="5"/>
      <c r="P163" s="7"/>
      <c r="Q163" s="5"/>
      <c r="R163" s="5"/>
      <c r="S163" s="5"/>
      <c r="T163" s="5"/>
      <c r="U163" s="5"/>
      <c r="W163" s="9"/>
      <c r="X163" s="15"/>
    </row>
    <row r="164" spans="1:24" x14ac:dyDescent="0.25">
      <c r="A164" s="5"/>
      <c r="B164" s="5"/>
      <c r="E164" s="5"/>
      <c r="F164" s="5"/>
      <c r="I164" s="5"/>
      <c r="J164" s="5"/>
      <c r="K164" s="7"/>
      <c r="L164" s="5"/>
      <c r="M164" s="5"/>
      <c r="N164" s="5"/>
      <c r="O164" s="5"/>
      <c r="P164" s="7"/>
      <c r="Q164" s="5"/>
      <c r="R164" s="5"/>
      <c r="S164" s="5"/>
      <c r="T164" s="5"/>
      <c r="U164" s="5"/>
      <c r="W164" s="9"/>
      <c r="X164" s="15"/>
    </row>
    <row r="165" spans="1:24" x14ac:dyDescent="0.25">
      <c r="A165" s="5"/>
      <c r="B165" s="5"/>
      <c r="E165" s="5"/>
      <c r="F165" s="5"/>
      <c r="I165" s="5"/>
      <c r="J165" s="5"/>
      <c r="K165" s="7"/>
      <c r="L165" s="5"/>
      <c r="M165" s="5"/>
      <c r="N165" s="5"/>
      <c r="O165" s="5"/>
      <c r="P165" s="7"/>
      <c r="Q165" s="5"/>
      <c r="R165" s="5"/>
      <c r="S165" s="5"/>
      <c r="T165" s="5"/>
      <c r="U165" s="5"/>
      <c r="W165" s="9"/>
      <c r="X165" s="15"/>
    </row>
    <row r="166" spans="1:24" x14ac:dyDescent="0.25">
      <c r="A166" s="5"/>
      <c r="B166" s="5"/>
      <c r="E166" s="5"/>
      <c r="F166" s="5"/>
      <c r="I166" s="5"/>
      <c r="J166" s="5"/>
      <c r="K166" s="7"/>
      <c r="L166" s="5"/>
      <c r="M166" s="5"/>
      <c r="N166" s="5"/>
      <c r="O166" s="5"/>
      <c r="P166" s="7"/>
      <c r="Q166" s="5"/>
      <c r="R166" s="5"/>
      <c r="S166" s="5"/>
      <c r="T166" s="5"/>
      <c r="U166" s="5"/>
      <c r="W166" s="9"/>
      <c r="X166" s="15"/>
    </row>
    <row r="167" spans="1:24" x14ac:dyDescent="0.25">
      <c r="A167" s="5"/>
      <c r="B167" s="5"/>
      <c r="E167" s="5"/>
      <c r="F167" s="5"/>
      <c r="I167" s="5"/>
      <c r="J167" s="5"/>
      <c r="K167" s="7"/>
      <c r="L167" s="5"/>
      <c r="M167" s="5"/>
      <c r="N167" s="5"/>
      <c r="O167" s="5"/>
      <c r="P167" s="7"/>
      <c r="Q167" s="5"/>
      <c r="R167" s="5"/>
      <c r="S167" s="5"/>
      <c r="T167" s="5"/>
      <c r="U167" s="5"/>
      <c r="W167" s="9"/>
      <c r="X167" s="15"/>
    </row>
    <row r="168" spans="1:24" x14ac:dyDescent="0.25">
      <c r="A168" s="5"/>
      <c r="B168" s="5"/>
      <c r="E168" s="5"/>
      <c r="F168" s="5"/>
      <c r="I168" s="5"/>
      <c r="J168" s="5"/>
      <c r="K168" s="7"/>
      <c r="L168" s="5"/>
      <c r="M168" s="5"/>
      <c r="N168" s="5"/>
      <c r="O168" s="5"/>
      <c r="P168" s="7"/>
      <c r="Q168" s="5"/>
      <c r="R168" s="5"/>
      <c r="S168" s="5"/>
      <c r="T168" s="5"/>
      <c r="U168" s="5"/>
      <c r="W168" s="9"/>
      <c r="X168" s="15"/>
    </row>
    <row r="169" spans="1:24" x14ac:dyDescent="0.25">
      <c r="A169" s="5"/>
      <c r="B169" s="5"/>
      <c r="E169" s="5"/>
      <c r="F169" s="5"/>
      <c r="I169" s="5"/>
      <c r="J169" s="5"/>
      <c r="K169" s="7"/>
      <c r="L169" s="5"/>
      <c r="M169" s="5"/>
      <c r="N169" s="5"/>
      <c r="O169" s="5"/>
      <c r="P169" s="7"/>
      <c r="Q169" s="5"/>
      <c r="R169" s="5"/>
      <c r="S169" s="5"/>
      <c r="T169" s="5"/>
      <c r="U169" s="5"/>
      <c r="W169" s="9"/>
      <c r="X169" s="15"/>
    </row>
    <row r="170" spans="1:24" x14ac:dyDescent="0.25">
      <c r="A170" s="5"/>
      <c r="B170" s="5"/>
      <c r="E170" s="5"/>
      <c r="F170" s="5"/>
      <c r="I170" s="5"/>
      <c r="J170" s="5"/>
      <c r="K170" s="7"/>
      <c r="L170" s="5"/>
      <c r="M170" s="5"/>
      <c r="N170" s="5"/>
      <c r="O170" s="5"/>
      <c r="P170" s="7"/>
      <c r="Q170" s="5"/>
      <c r="R170" s="5"/>
      <c r="S170" s="5"/>
      <c r="T170" s="5"/>
      <c r="U170" s="5"/>
      <c r="W170" s="9"/>
      <c r="X170" s="15"/>
    </row>
    <row r="171" spans="1:24" x14ac:dyDescent="0.25">
      <c r="A171" s="5"/>
      <c r="B171" s="5"/>
      <c r="E171" s="5"/>
      <c r="F171" s="5"/>
      <c r="I171" s="5"/>
      <c r="J171" s="5"/>
      <c r="K171" s="7"/>
      <c r="L171" s="5"/>
      <c r="M171" s="5"/>
      <c r="N171" s="5"/>
      <c r="O171" s="5"/>
      <c r="P171" s="7"/>
      <c r="Q171" s="5"/>
      <c r="R171" s="5"/>
      <c r="S171" s="5"/>
      <c r="T171" s="5"/>
      <c r="U171" s="5"/>
      <c r="W171" s="9"/>
      <c r="X171" s="15"/>
    </row>
    <row r="172" spans="1:24" x14ac:dyDescent="0.25">
      <c r="A172" s="5"/>
      <c r="B172" s="5"/>
      <c r="E172" s="5"/>
      <c r="F172" s="5"/>
      <c r="I172" s="5"/>
      <c r="J172" s="5"/>
      <c r="K172" s="7"/>
      <c r="L172" s="5"/>
      <c r="M172" s="5"/>
      <c r="N172" s="5"/>
      <c r="O172" s="5"/>
      <c r="P172" s="7"/>
      <c r="Q172" s="5"/>
      <c r="R172" s="5"/>
      <c r="S172" s="5"/>
      <c r="T172" s="5"/>
      <c r="U172" s="5"/>
      <c r="W172" s="9"/>
      <c r="X172" s="15"/>
    </row>
    <row r="173" spans="1:24" x14ac:dyDescent="0.25">
      <c r="W173" s="9"/>
      <c r="X173" s="15"/>
    </row>
    <row r="174" spans="1:24" x14ac:dyDescent="0.25">
      <c r="W174" s="9"/>
      <c r="X174" s="15"/>
    </row>
    <row r="175" spans="1:24" x14ac:dyDescent="0.25">
      <c r="W175" s="9"/>
      <c r="X175" s="15"/>
    </row>
    <row r="176" spans="1:24" x14ac:dyDescent="0.25">
      <c r="W176" s="9"/>
      <c r="X176" s="15"/>
    </row>
    <row r="177" spans="23:24" x14ac:dyDescent="0.25">
      <c r="W177" s="9"/>
      <c r="X177" s="15"/>
    </row>
    <row r="178" spans="23:24" x14ac:dyDescent="0.25">
      <c r="W178" s="9"/>
      <c r="X178" s="15"/>
    </row>
    <row r="179" spans="23:24" x14ac:dyDescent="0.25">
      <c r="W179" s="9"/>
      <c r="X179" s="15"/>
    </row>
    <row r="180" spans="23:24" x14ac:dyDescent="0.25">
      <c r="W180" s="9"/>
      <c r="X180" s="15"/>
    </row>
    <row r="181" spans="23:24" x14ac:dyDescent="0.25">
      <c r="W181" s="9"/>
      <c r="X181" s="15"/>
    </row>
    <row r="182" spans="23:24" x14ac:dyDescent="0.25">
      <c r="W182" s="9"/>
      <c r="X182" s="15"/>
    </row>
    <row r="183" spans="23:24" x14ac:dyDescent="0.25">
      <c r="W183" s="9"/>
      <c r="X183" s="15"/>
    </row>
    <row r="184" spans="23:24" x14ac:dyDescent="0.25">
      <c r="W184" s="9"/>
      <c r="X184" s="15"/>
    </row>
    <row r="185" spans="23:24" x14ac:dyDescent="0.25">
      <c r="W185" s="9"/>
      <c r="X185" s="15"/>
    </row>
    <row r="186" spans="23:24" x14ac:dyDescent="0.25">
      <c r="W186" s="9"/>
      <c r="X186" s="15"/>
    </row>
    <row r="187" spans="23:24" x14ac:dyDescent="0.25">
      <c r="W187" s="9"/>
      <c r="X187" s="15"/>
    </row>
    <row r="188" spans="23:24" x14ac:dyDescent="0.25">
      <c r="W188" s="9"/>
      <c r="X188" s="15"/>
    </row>
    <row r="189" spans="23:24" x14ac:dyDescent="0.25">
      <c r="W189" s="9"/>
      <c r="X189" s="15"/>
    </row>
    <row r="190" spans="23:24" x14ac:dyDescent="0.25">
      <c r="W190" s="9"/>
      <c r="X190" s="15"/>
    </row>
    <row r="191" spans="23:24" x14ac:dyDescent="0.25">
      <c r="W191" s="11"/>
      <c r="X191" s="16"/>
    </row>
    <row r="192" spans="23:24" x14ac:dyDescent="0.25">
      <c r="W192" s="9"/>
      <c r="X192" s="15"/>
    </row>
    <row r="193" spans="23:24" x14ac:dyDescent="0.25">
      <c r="W193" s="9"/>
      <c r="X193" s="15"/>
    </row>
    <row r="194" spans="23:24" x14ac:dyDescent="0.25">
      <c r="W194" s="9"/>
      <c r="X194" s="15"/>
    </row>
    <row r="195" spans="23:24" x14ac:dyDescent="0.25">
      <c r="W195" s="9"/>
      <c r="X195" s="15"/>
    </row>
    <row r="196" spans="23:24" x14ac:dyDescent="0.25">
      <c r="W196" s="9"/>
      <c r="X196" s="15"/>
    </row>
    <row r="197" spans="23:24" x14ac:dyDescent="0.25">
      <c r="W197" s="9"/>
      <c r="X197" s="15"/>
    </row>
    <row r="198" spans="23:24" x14ac:dyDescent="0.25">
      <c r="W198" s="9"/>
      <c r="X198" s="15"/>
    </row>
    <row r="199" spans="23:24" x14ac:dyDescent="0.25">
      <c r="W199" s="9"/>
      <c r="X199" s="15"/>
    </row>
    <row r="200" spans="23:24" x14ac:dyDescent="0.25">
      <c r="W200" s="9"/>
      <c r="X200" s="15"/>
    </row>
    <row r="201" spans="23:24" x14ac:dyDescent="0.25">
      <c r="W201" s="9"/>
      <c r="X201" s="15"/>
    </row>
    <row r="202" spans="23:24" x14ac:dyDescent="0.25">
      <c r="W202" s="9"/>
      <c r="X202" s="15"/>
    </row>
    <row r="203" spans="23:24" x14ac:dyDescent="0.25">
      <c r="W203" s="9"/>
      <c r="X203" s="15"/>
    </row>
    <row r="204" spans="23:24" x14ac:dyDescent="0.25">
      <c r="W204" s="9"/>
      <c r="X204" s="15"/>
    </row>
    <row r="205" spans="23:24" x14ac:dyDescent="0.25">
      <c r="W205" s="9"/>
      <c r="X205" s="15"/>
    </row>
    <row r="206" spans="23:24" x14ac:dyDescent="0.25">
      <c r="W206" s="9"/>
      <c r="X206" s="15"/>
    </row>
    <row r="207" spans="23:24" x14ac:dyDescent="0.25">
      <c r="W207" s="9"/>
      <c r="X207" s="15"/>
    </row>
    <row r="208" spans="23:24" x14ac:dyDescent="0.25">
      <c r="W208" s="9"/>
      <c r="X208" s="15"/>
    </row>
    <row r="209" spans="23:24" x14ac:dyDescent="0.25">
      <c r="W209" s="9"/>
      <c r="X209" s="15"/>
    </row>
    <row r="210" spans="23:24" x14ac:dyDescent="0.25">
      <c r="W210" s="9"/>
      <c r="X210" s="15"/>
    </row>
    <row r="211" spans="23:24" x14ac:dyDescent="0.25">
      <c r="W211" s="9"/>
      <c r="X211" s="15"/>
    </row>
    <row r="212" spans="23:24" x14ac:dyDescent="0.25">
      <c r="W212" s="9"/>
      <c r="X212" s="15"/>
    </row>
    <row r="213" spans="23:24" x14ac:dyDescent="0.25">
      <c r="W213" s="9"/>
      <c r="X213" s="15"/>
    </row>
    <row r="214" spans="23:24" x14ac:dyDescent="0.25">
      <c r="W214" s="9"/>
      <c r="X214" s="15"/>
    </row>
    <row r="215" spans="23:24" x14ac:dyDescent="0.25">
      <c r="W215" s="9"/>
      <c r="X215" s="15"/>
    </row>
    <row r="216" spans="23:24" x14ac:dyDescent="0.25">
      <c r="W216" s="9"/>
      <c r="X216" s="15"/>
    </row>
    <row r="217" spans="23:24" x14ac:dyDescent="0.25">
      <c r="W217" s="9"/>
      <c r="X217" s="15"/>
    </row>
    <row r="218" spans="23:24" x14ac:dyDescent="0.25">
      <c r="W218" s="9"/>
      <c r="X218" s="15"/>
    </row>
    <row r="219" spans="23:24" x14ac:dyDescent="0.25">
      <c r="W219" s="9"/>
      <c r="X219" s="15"/>
    </row>
    <row r="220" spans="23:24" x14ac:dyDescent="0.25">
      <c r="W220" s="9"/>
      <c r="X220" s="15"/>
    </row>
    <row r="221" spans="23:24" x14ac:dyDescent="0.25">
      <c r="W221" s="9"/>
      <c r="X221" s="15"/>
    </row>
    <row r="222" spans="23:24" x14ac:dyDescent="0.25">
      <c r="W222" s="9"/>
      <c r="X222" s="15"/>
    </row>
    <row r="223" spans="23:24" x14ac:dyDescent="0.25">
      <c r="W223" s="9"/>
      <c r="X223" s="15"/>
    </row>
    <row r="224" spans="23:24" x14ac:dyDescent="0.25">
      <c r="W224" s="9"/>
      <c r="X224" s="15"/>
    </row>
    <row r="225" spans="23:24" x14ac:dyDescent="0.25">
      <c r="W225" s="9"/>
      <c r="X225" s="15"/>
    </row>
    <row r="226" spans="23:24" x14ac:dyDescent="0.25">
      <c r="W226" s="9"/>
      <c r="X226" s="15"/>
    </row>
    <row r="227" spans="23:24" x14ac:dyDescent="0.25">
      <c r="W227" s="9"/>
      <c r="X227" s="15"/>
    </row>
    <row r="228" spans="23:24" x14ac:dyDescent="0.25">
      <c r="W228" s="9"/>
      <c r="X228" s="15"/>
    </row>
    <row r="229" spans="23:24" x14ac:dyDescent="0.25">
      <c r="W229" s="9"/>
      <c r="X229" s="15"/>
    </row>
    <row r="230" spans="23:24" x14ac:dyDescent="0.25">
      <c r="W230" s="9"/>
      <c r="X230" s="15"/>
    </row>
    <row r="231" spans="23:24" x14ac:dyDescent="0.25">
      <c r="W231" s="9"/>
      <c r="X231" s="15"/>
    </row>
    <row r="232" spans="23:24" x14ac:dyDescent="0.25">
      <c r="W232" s="9"/>
      <c r="X232" s="15"/>
    </row>
    <row r="233" spans="23:24" x14ac:dyDescent="0.25">
      <c r="W233" s="9"/>
      <c r="X233" s="15"/>
    </row>
    <row r="234" spans="23:24" x14ac:dyDescent="0.25">
      <c r="W234" s="9"/>
      <c r="X234" s="15"/>
    </row>
    <row r="235" spans="23:24" x14ac:dyDescent="0.25">
      <c r="W235" s="9"/>
      <c r="X235" s="15"/>
    </row>
    <row r="236" spans="23:24" x14ac:dyDescent="0.25">
      <c r="W236" s="9"/>
      <c r="X236" s="15"/>
    </row>
    <row r="237" spans="23:24" x14ac:dyDescent="0.25">
      <c r="W237" s="9"/>
      <c r="X237" s="15"/>
    </row>
    <row r="238" spans="23:24" x14ac:dyDescent="0.25">
      <c r="W238" s="9"/>
      <c r="X238" s="15"/>
    </row>
    <row r="239" spans="23:24" x14ac:dyDescent="0.25">
      <c r="W239" s="9"/>
      <c r="X239" s="15"/>
    </row>
    <row r="240" spans="23:24" x14ac:dyDescent="0.25">
      <c r="W240" s="9"/>
      <c r="X240" s="15"/>
    </row>
    <row r="241" spans="23:24" x14ac:dyDescent="0.25">
      <c r="W241" s="9"/>
      <c r="X241" s="15"/>
    </row>
    <row r="242" spans="23:24" x14ac:dyDescent="0.25">
      <c r="W242" s="9"/>
      <c r="X242" s="15"/>
    </row>
    <row r="243" spans="23:24" x14ac:dyDescent="0.25">
      <c r="W243" s="9"/>
      <c r="X243" s="15"/>
    </row>
    <row r="244" spans="23:24" x14ac:dyDescent="0.25">
      <c r="W244" s="9"/>
      <c r="X244" s="15"/>
    </row>
    <row r="245" spans="23:24" x14ac:dyDescent="0.25">
      <c r="W245" s="9"/>
      <c r="X245" s="15"/>
    </row>
    <row r="246" spans="23:24" x14ac:dyDescent="0.25">
      <c r="W246" s="9"/>
      <c r="X246" s="15"/>
    </row>
    <row r="247" spans="23:24" x14ac:dyDescent="0.25">
      <c r="W247" s="9"/>
      <c r="X247" s="15"/>
    </row>
    <row r="248" spans="23:24" x14ac:dyDescent="0.25">
      <c r="W248" s="9"/>
      <c r="X248" s="15"/>
    </row>
    <row r="249" spans="23:24" x14ac:dyDescent="0.25">
      <c r="W249" s="9"/>
      <c r="X249" s="15"/>
    </row>
    <row r="250" spans="23:24" x14ac:dyDescent="0.25">
      <c r="W250" s="9"/>
      <c r="X250" s="15"/>
    </row>
    <row r="251" spans="23:24" x14ac:dyDescent="0.25">
      <c r="W251" s="9"/>
      <c r="X251" s="15"/>
    </row>
    <row r="252" spans="23:24" x14ac:dyDescent="0.25">
      <c r="W252" s="9"/>
      <c r="X252" s="15"/>
    </row>
    <row r="253" spans="23:24" x14ac:dyDescent="0.25">
      <c r="W253" s="9"/>
      <c r="X253" s="15"/>
    </row>
    <row r="254" spans="23:24" x14ac:dyDescent="0.25">
      <c r="W254" s="9"/>
      <c r="X254" s="15"/>
    </row>
    <row r="255" spans="23:24" x14ac:dyDescent="0.25">
      <c r="W255" s="9"/>
      <c r="X255" s="15"/>
    </row>
    <row r="256" spans="23:24" x14ac:dyDescent="0.25">
      <c r="W256" s="9"/>
      <c r="X256" s="15"/>
    </row>
    <row r="257" spans="23:24" x14ac:dyDescent="0.25">
      <c r="W257" s="9"/>
      <c r="X257" s="15"/>
    </row>
    <row r="258" spans="23:24" x14ac:dyDescent="0.25">
      <c r="W258" s="9"/>
      <c r="X258" s="15"/>
    </row>
    <row r="259" spans="23:24" x14ac:dyDescent="0.25">
      <c r="W259" s="9"/>
      <c r="X259" s="15"/>
    </row>
    <row r="260" spans="23:24" x14ac:dyDescent="0.25">
      <c r="W260" s="9"/>
      <c r="X260" s="15"/>
    </row>
    <row r="261" spans="23:24" x14ac:dyDescent="0.25">
      <c r="W261" s="9"/>
      <c r="X261" s="15"/>
    </row>
    <row r="262" spans="23:24" x14ac:dyDescent="0.25">
      <c r="W262" s="9"/>
      <c r="X262" s="15"/>
    </row>
    <row r="263" spans="23:24" x14ac:dyDescent="0.25">
      <c r="W263" s="9"/>
      <c r="X263" s="15"/>
    </row>
    <row r="264" spans="23:24" x14ac:dyDescent="0.25">
      <c r="W264" s="9"/>
      <c r="X264" s="15"/>
    </row>
    <row r="265" spans="23:24" x14ac:dyDescent="0.25">
      <c r="W265" s="9"/>
      <c r="X265" s="15"/>
    </row>
    <row r="266" spans="23:24" x14ac:dyDescent="0.25">
      <c r="W266" s="9"/>
      <c r="X266" s="15"/>
    </row>
    <row r="267" spans="23:24" x14ac:dyDescent="0.25">
      <c r="W267" s="9"/>
      <c r="X267" s="15"/>
    </row>
    <row r="268" spans="23:24" x14ac:dyDescent="0.25">
      <c r="W268" s="9"/>
      <c r="X268" s="15"/>
    </row>
    <row r="269" spans="23:24" x14ac:dyDescent="0.25">
      <c r="W269" s="9"/>
      <c r="X269" s="15"/>
    </row>
    <row r="270" spans="23:24" x14ac:dyDescent="0.25">
      <c r="W270" s="9"/>
      <c r="X270" s="15"/>
    </row>
    <row r="271" spans="23:24" x14ac:dyDescent="0.25">
      <c r="W271" s="9"/>
      <c r="X271" s="15"/>
    </row>
    <row r="272" spans="23:24" x14ac:dyDescent="0.25">
      <c r="W272" s="9"/>
      <c r="X272" s="15"/>
    </row>
    <row r="273" spans="23:24" x14ac:dyDescent="0.25">
      <c r="W273" s="9"/>
      <c r="X273" s="15"/>
    </row>
    <row r="274" spans="23:24" x14ac:dyDescent="0.25">
      <c r="W274" s="9"/>
      <c r="X274" s="15"/>
    </row>
    <row r="275" spans="23:24" x14ac:dyDescent="0.25">
      <c r="W275" s="9"/>
      <c r="X275" s="15"/>
    </row>
    <row r="276" spans="23:24" x14ac:dyDescent="0.25">
      <c r="W276" s="9"/>
      <c r="X276" s="15"/>
    </row>
    <row r="277" spans="23:24" x14ac:dyDescent="0.25">
      <c r="W277" s="9"/>
      <c r="X277" s="15"/>
    </row>
    <row r="278" spans="23:24" x14ac:dyDescent="0.25">
      <c r="W278" s="9"/>
      <c r="X278" s="15"/>
    </row>
    <row r="279" spans="23:24" x14ac:dyDescent="0.25">
      <c r="W279" s="9"/>
      <c r="X279" s="15"/>
    </row>
    <row r="280" spans="23:24" x14ac:dyDescent="0.25">
      <c r="W280" s="9"/>
      <c r="X280" s="15"/>
    </row>
    <row r="281" spans="23:24" x14ac:dyDescent="0.25">
      <c r="W281" s="9"/>
      <c r="X281" s="15"/>
    </row>
    <row r="282" spans="23:24" x14ac:dyDescent="0.25">
      <c r="W282" s="9"/>
      <c r="X282" s="15"/>
    </row>
    <row r="283" spans="23:24" x14ac:dyDescent="0.25">
      <c r="W283" s="9"/>
      <c r="X283" s="15"/>
    </row>
    <row r="284" spans="23:24" x14ac:dyDescent="0.25">
      <c r="W284" s="9"/>
      <c r="X284" s="15"/>
    </row>
    <row r="285" spans="23:24" x14ac:dyDescent="0.25">
      <c r="W285" s="9"/>
      <c r="X285" s="15"/>
    </row>
    <row r="286" spans="23:24" x14ac:dyDescent="0.25">
      <c r="W286" s="9"/>
      <c r="X286" s="15"/>
    </row>
    <row r="287" spans="23:24" x14ac:dyDescent="0.25">
      <c r="W287" s="9"/>
      <c r="X287" s="15"/>
    </row>
    <row r="288" spans="23:24" x14ac:dyDescent="0.25">
      <c r="W288" s="9"/>
      <c r="X288" s="15"/>
    </row>
    <row r="289" spans="23:24" x14ac:dyDescent="0.25">
      <c r="W289" s="9"/>
      <c r="X289" s="15"/>
    </row>
    <row r="290" spans="23:24" x14ac:dyDescent="0.25">
      <c r="W290" s="9"/>
      <c r="X290" s="15"/>
    </row>
    <row r="291" spans="23:24" x14ac:dyDescent="0.25">
      <c r="W291" s="9"/>
      <c r="X291" s="15"/>
    </row>
    <row r="292" spans="23:24" x14ac:dyDescent="0.25">
      <c r="W292" s="9"/>
      <c r="X292" s="15"/>
    </row>
    <row r="293" spans="23:24" x14ac:dyDescent="0.25">
      <c r="W293" s="9"/>
      <c r="X293" s="15"/>
    </row>
    <row r="294" spans="23:24" x14ac:dyDescent="0.25">
      <c r="W294" s="9"/>
      <c r="X294" s="15"/>
    </row>
    <row r="295" spans="23:24" x14ac:dyDescent="0.25">
      <c r="W295" s="9"/>
      <c r="X295" s="15"/>
    </row>
    <row r="296" spans="23:24" x14ac:dyDescent="0.25">
      <c r="W296" s="9"/>
      <c r="X296" s="15"/>
    </row>
    <row r="297" spans="23:24" x14ac:dyDescent="0.25">
      <c r="W297" s="9"/>
      <c r="X297" s="15"/>
    </row>
    <row r="298" spans="23:24" x14ac:dyDescent="0.25">
      <c r="W298" s="9"/>
      <c r="X298" s="15"/>
    </row>
    <row r="299" spans="23:24" x14ac:dyDescent="0.25">
      <c r="W299" s="9"/>
      <c r="X299" s="15"/>
    </row>
    <row r="300" spans="23:24" x14ac:dyDescent="0.25">
      <c r="W300" s="9"/>
      <c r="X300" s="15"/>
    </row>
    <row r="301" spans="23:24" x14ac:dyDescent="0.25">
      <c r="W301" s="9"/>
      <c r="X301" s="15"/>
    </row>
    <row r="302" spans="23:24" x14ac:dyDescent="0.25">
      <c r="W302" s="9"/>
      <c r="X302" s="15"/>
    </row>
    <row r="303" spans="23:24" x14ac:dyDescent="0.25">
      <c r="W303" s="9"/>
      <c r="X303" s="15"/>
    </row>
    <row r="304" spans="23:24" x14ac:dyDescent="0.25">
      <c r="W304" s="9"/>
      <c r="X304" s="15"/>
    </row>
    <row r="305" spans="23:24" x14ac:dyDescent="0.25">
      <c r="W305" s="9"/>
      <c r="X305" s="15"/>
    </row>
    <row r="306" spans="23:24" x14ac:dyDescent="0.25">
      <c r="W306" s="9"/>
      <c r="X306" s="15"/>
    </row>
    <row r="307" spans="23:24" x14ac:dyDescent="0.25">
      <c r="W307" s="9"/>
      <c r="X307" s="15"/>
    </row>
    <row r="308" spans="23:24" x14ac:dyDescent="0.25">
      <c r="W308" s="9"/>
      <c r="X308" s="15"/>
    </row>
    <row r="309" spans="23:24" x14ac:dyDescent="0.25">
      <c r="W309" s="9"/>
      <c r="X309" s="15"/>
    </row>
    <row r="310" spans="23:24" x14ac:dyDescent="0.25">
      <c r="W310" s="9"/>
      <c r="X310" s="15"/>
    </row>
    <row r="311" spans="23:24" x14ac:dyDescent="0.25">
      <c r="W311" s="9"/>
      <c r="X311" s="15"/>
    </row>
    <row r="312" spans="23:24" x14ac:dyDescent="0.25">
      <c r="W312" s="9"/>
      <c r="X312" s="15"/>
    </row>
    <row r="313" spans="23:24" x14ac:dyDescent="0.25">
      <c r="W313" s="9"/>
      <c r="X313" s="15"/>
    </row>
    <row r="314" spans="23:24" x14ac:dyDescent="0.25">
      <c r="W314" s="9"/>
      <c r="X314" s="15"/>
    </row>
    <row r="315" spans="23:24" x14ac:dyDescent="0.25">
      <c r="W315" s="9"/>
      <c r="X315" s="15"/>
    </row>
    <row r="316" spans="23:24" x14ac:dyDescent="0.25">
      <c r="W316" s="9"/>
      <c r="X316" s="15"/>
    </row>
    <row r="317" spans="23:24" x14ac:dyDescent="0.25">
      <c r="W317" s="9"/>
      <c r="X317" s="15"/>
    </row>
    <row r="318" spans="23:24" x14ac:dyDescent="0.25">
      <c r="W318" s="9"/>
      <c r="X318" s="15"/>
    </row>
    <row r="319" spans="23:24" x14ac:dyDescent="0.25">
      <c r="W319" s="9"/>
      <c r="X319" s="15"/>
    </row>
    <row r="320" spans="23:24" x14ac:dyDescent="0.25">
      <c r="W320" s="9"/>
      <c r="X320" s="15"/>
    </row>
    <row r="321" spans="23:24" x14ac:dyDescent="0.25">
      <c r="W321" s="9"/>
      <c r="X321" s="15"/>
    </row>
    <row r="322" spans="23:24" x14ac:dyDescent="0.25">
      <c r="W322" s="9"/>
      <c r="X322" s="15"/>
    </row>
    <row r="323" spans="23:24" x14ac:dyDescent="0.25">
      <c r="W323" s="9"/>
      <c r="X323" s="15"/>
    </row>
    <row r="324" spans="23:24" x14ac:dyDescent="0.25">
      <c r="W324" s="9"/>
      <c r="X324" s="15"/>
    </row>
    <row r="325" spans="23:24" x14ac:dyDescent="0.25">
      <c r="W325" s="9"/>
      <c r="X325" s="15"/>
    </row>
    <row r="326" spans="23:24" x14ac:dyDescent="0.25">
      <c r="W326" s="9"/>
      <c r="X326" s="15"/>
    </row>
    <row r="327" spans="23:24" x14ac:dyDescent="0.25">
      <c r="W327" s="9"/>
      <c r="X327" s="15"/>
    </row>
    <row r="328" spans="23:24" x14ac:dyDescent="0.25">
      <c r="W328" s="9"/>
      <c r="X328" s="15"/>
    </row>
    <row r="329" spans="23:24" x14ac:dyDescent="0.25">
      <c r="W329" s="9"/>
      <c r="X329" s="15"/>
    </row>
    <row r="330" spans="23:24" x14ac:dyDescent="0.25">
      <c r="W330" s="9"/>
      <c r="X330" s="15"/>
    </row>
    <row r="331" spans="23:24" x14ac:dyDescent="0.25">
      <c r="W331" s="9"/>
      <c r="X331" s="15"/>
    </row>
    <row r="332" spans="23:24" x14ac:dyDescent="0.25">
      <c r="W332" s="9"/>
      <c r="X332" s="15"/>
    </row>
    <row r="333" spans="23:24" x14ac:dyDescent="0.25">
      <c r="W333" s="9"/>
      <c r="X333" s="15"/>
    </row>
    <row r="334" spans="23:24" x14ac:dyDescent="0.25">
      <c r="W334" s="9"/>
      <c r="X334" s="15"/>
    </row>
    <row r="335" spans="23:24" x14ac:dyDescent="0.25">
      <c r="W335" s="9"/>
      <c r="X335" s="15"/>
    </row>
    <row r="336" spans="23:24" x14ac:dyDescent="0.25">
      <c r="W336" s="9"/>
      <c r="X336" s="15"/>
    </row>
    <row r="337" spans="23:24" x14ac:dyDescent="0.25">
      <c r="W337" s="9"/>
      <c r="X337" s="15"/>
    </row>
    <row r="338" spans="23:24" x14ac:dyDescent="0.25">
      <c r="W338" s="9"/>
      <c r="X338" s="15"/>
    </row>
    <row r="339" spans="23:24" x14ac:dyDescent="0.25">
      <c r="W339" s="9"/>
      <c r="X339" s="15"/>
    </row>
    <row r="340" spans="23:24" x14ac:dyDescent="0.25">
      <c r="W340" s="9"/>
      <c r="X340" s="15"/>
    </row>
    <row r="341" spans="23:24" x14ac:dyDescent="0.25">
      <c r="W341" s="9"/>
      <c r="X341" s="15"/>
    </row>
    <row r="342" spans="23:24" x14ac:dyDescent="0.25">
      <c r="W342" s="9"/>
      <c r="X342" s="15"/>
    </row>
    <row r="343" spans="23:24" x14ac:dyDescent="0.25">
      <c r="W343" s="9"/>
      <c r="X343" s="15"/>
    </row>
    <row r="344" spans="23:24" x14ac:dyDescent="0.25">
      <c r="W344" s="9"/>
      <c r="X344" s="15"/>
    </row>
    <row r="345" spans="23:24" x14ac:dyDescent="0.25">
      <c r="W345" s="9"/>
      <c r="X345" s="15"/>
    </row>
    <row r="346" spans="23:24" x14ac:dyDescent="0.25">
      <c r="W346" s="9"/>
      <c r="X346" s="15"/>
    </row>
    <row r="347" spans="23:24" x14ac:dyDescent="0.25">
      <c r="W347" s="9"/>
      <c r="X347" s="15"/>
    </row>
    <row r="348" spans="23:24" x14ac:dyDescent="0.25">
      <c r="W348" s="9"/>
      <c r="X348" s="15"/>
    </row>
    <row r="349" spans="23:24" x14ac:dyDescent="0.25">
      <c r="W349" s="9"/>
      <c r="X349" s="15"/>
    </row>
    <row r="350" spans="23:24" x14ac:dyDescent="0.25">
      <c r="W350" s="9"/>
      <c r="X350" s="15"/>
    </row>
    <row r="351" spans="23:24" x14ac:dyDescent="0.25">
      <c r="W351" s="9"/>
      <c r="X351" s="15"/>
    </row>
    <row r="352" spans="23:24" x14ac:dyDescent="0.25">
      <c r="W352" s="9"/>
      <c r="X352" s="15"/>
    </row>
    <row r="353" spans="23:24" x14ac:dyDescent="0.25">
      <c r="W353" s="9"/>
      <c r="X353" s="15"/>
    </row>
    <row r="354" spans="23:24" x14ac:dyDescent="0.25">
      <c r="W354" s="9"/>
      <c r="X354" s="15"/>
    </row>
    <row r="355" spans="23:24" x14ac:dyDescent="0.25">
      <c r="W355" s="9"/>
      <c r="X355" s="15"/>
    </row>
    <row r="356" spans="23:24" x14ac:dyDescent="0.25">
      <c r="W356" s="9"/>
      <c r="X356" s="15"/>
    </row>
    <row r="357" spans="23:24" x14ac:dyDescent="0.25">
      <c r="W357" s="9"/>
      <c r="X357" s="15"/>
    </row>
    <row r="358" spans="23:24" x14ac:dyDescent="0.25">
      <c r="W358" s="9"/>
      <c r="X358" s="15"/>
    </row>
    <row r="359" spans="23:24" x14ac:dyDescent="0.25">
      <c r="W359" s="9"/>
      <c r="X359" s="15"/>
    </row>
    <row r="360" spans="23:24" x14ac:dyDescent="0.25">
      <c r="W360" s="9"/>
      <c r="X360" s="15"/>
    </row>
    <row r="361" spans="23:24" x14ac:dyDescent="0.25">
      <c r="W361" s="9"/>
      <c r="X361" s="15"/>
    </row>
    <row r="362" spans="23:24" x14ac:dyDescent="0.25">
      <c r="W362" s="9"/>
      <c r="X362" s="15"/>
    </row>
    <row r="363" spans="23:24" x14ac:dyDescent="0.25">
      <c r="W363" s="9"/>
      <c r="X363" s="15"/>
    </row>
    <row r="364" spans="23:24" x14ac:dyDescent="0.25">
      <c r="W364" s="9"/>
      <c r="X364" s="15"/>
    </row>
    <row r="365" spans="23:24" x14ac:dyDescent="0.25">
      <c r="W365" s="9"/>
      <c r="X365" s="15"/>
    </row>
    <row r="366" spans="23:24" x14ac:dyDescent="0.25">
      <c r="W366" s="9"/>
      <c r="X366" s="15"/>
    </row>
    <row r="367" spans="23:24" x14ac:dyDescent="0.25">
      <c r="W367" s="9"/>
      <c r="X367" s="15"/>
    </row>
    <row r="368" spans="23:24" x14ac:dyDescent="0.25">
      <c r="W368" s="9"/>
      <c r="X368" s="15"/>
    </row>
    <row r="369" spans="23:24" x14ac:dyDescent="0.25">
      <c r="W369" s="9"/>
      <c r="X369" s="15"/>
    </row>
    <row r="370" spans="23:24" x14ac:dyDescent="0.25">
      <c r="W370" s="9"/>
      <c r="X370" s="15"/>
    </row>
    <row r="371" spans="23:24" x14ac:dyDescent="0.25">
      <c r="W371" s="9"/>
      <c r="X371" s="15"/>
    </row>
  </sheetData>
  <phoneticPr fontId="3"/>
  <conditionalFormatting sqref="B40:B42">
    <cfRule type="expression" dxfId="17" priority="10" stopIfTrue="1">
      <formula>NOT(ISBLANK($C54))</formula>
    </cfRule>
  </conditionalFormatting>
  <conditionalFormatting sqref="B43:B45 D55:D56">
    <cfRule type="expression" dxfId="16" priority="20" stopIfTrue="1">
      <formula>NOT(ISBLANK($C58))</formula>
    </cfRule>
  </conditionalFormatting>
  <conditionalFormatting sqref="B54:B58">
    <cfRule type="expression" dxfId="15" priority="19" stopIfTrue="1">
      <formula>NOT(ISBLANK($C61))</formula>
    </cfRule>
  </conditionalFormatting>
  <conditionalFormatting sqref="B65">
    <cfRule type="expression" dxfId="14" priority="21" stopIfTrue="1">
      <formula>NOT(ISBLANK($C57))</formula>
    </cfRule>
  </conditionalFormatting>
  <conditionalFormatting sqref="C53:D53 C54:C64 C65:D66 C70:D76 A77:D279">
    <cfRule type="expression" dxfId="13" priority="1" stopIfTrue="1">
      <formula>NOT(ISBLANK($C53))</formula>
    </cfRule>
  </conditionalFormatting>
  <conditionalFormatting sqref="D50">
    <cfRule type="expression" dxfId="12" priority="4" stopIfTrue="1">
      <formula>NOT(ISBLANK($C53))</formula>
    </cfRule>
  </conditionalFormatting>
  <conditionalFormatting sqref="D54 D60:D64">
    <cfRule type="expression" dxfId="11" priority="6" stopIfTrue="1">
      <formula>NOT(ISBLANK($C66))</formula>
    </cfRule>
  </conditionalFormatting>
  <conditionalFormatting sqref="D57:D59">
    <cfRule type="expression" dxfId="10" priority="30" stopIfTrue="1">
      <formula>NOT(ISBLANK(#REF!))</formula>
    </cfRule>
  </conditionalFormatting>
  <conditionalFormatting sqref="E61">
    <cfRule type="expression" dxfId="9" priority="12" stopIfTrue="1">
      <formula>NOT(ISBLANK($C53))</formula>
    </cfRule>
  </conditionalFormatting>
  <conditionalFormatting sqref="E70">
    <cfRule type="expression" dxfId="8" priority="46" stopIfTrue="1">
      <formula>NOT(ISBLANK($G67))</formula>
    </cfRule>
  </conditionalFormatting>
  <conditionalFormatting sqref="E70:E71">
    <cfRule type="expression" dxfId="7" priority="40" stopIfTrue="1">
      <formula>NOT(ISBLANK($G69))</formula>
    </cfRule>
  </conditionalFormatting>
  <conditionalFormatting sqref="F40">
    <cfRule type="expression" dxfId="6" priority="8" stopIfTrue="1">
      <formula>NOT(ISBLANK($C66))</formula>
    </cfRule>
  </conditionalFormatting>
  <conditionalFormatting sqref="F41:F42">
    <cfRule type="expression" dxfId="5" priority="47" stopIfTrue="1">
      <formula>NOT(ISBLANK($C70))</formula>
    </cfRule>
  </conditionalFormatting>
  <conditionalFormatting sqref="F43:F44">
    <cfRule type="expression" dxfId="4" priority="35" stopIfTrue="1">
      <formula>NOT(ISBLANK(#REF!))</formula>
    </cfRule>
  </conditionalFormatting>
  <conditionalFormatting sqref="F54:F58">
    <cfRule type="expression" dxfId="3" priority="14" stopIfTrue="1">
      <formula>NOT(ISBLANK($C72))</formula>
    </cfRule>
  </conditionalFormatting>
  <conditionalFormatting sqref="F59">
    <cfRule type="expression" dxfId="2" priority="23" stopIfTrue="1">
      <formula>NOT(ISBLANK($G57))</formula>
    </cfRule>
  </conditionalFormatting>
  <conditionalFormatting sqref="F65">
    <cfRule type="expression" dxfId="1" priority="33" stopIfTrue="1">
      <formula>NOT(ISBLANK(#REF!))</formula>
    </cfRule>
  </conditionalFormatting>
  <conditionalFormatting sqref="G53:H57 F58:H64 G65:H65 E66:H66 F67:H71 E72:H273">
    <cfRule type="expression" dxfId="0" priority="2" stopIfTrue="1">
      <formula>NOT(ISBLANK($G53))</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入力注意事項</vt:lpstr>
      <vt:lpstr>競技者データ入力シート</vt:lpstr>
      <vt:lpstr>リレーチーム記録入力表</vt:lpstr>
      <vt:lpstr>大会申込一覧表(印刷して提出)</vt:lpstr>
      <vt:lpstr>NANS Data</vt:lpstr>
      <vt:lpstr>データ</vt:lpstr>
      <vt:lpstr>競技者データ入力シート!_r1AF</vt:lpstr>
      <vt:lpstr>競技者データ入力シート!_r1AM</vt:lpstr>
      <vt:lpstr>競技者データ入力シート!_r1DF</vt:lpstr>
      <vt:lpstr>_r1DM</vt:lpstr>
      <vt:lpstr>競技者データ入力シート!_r4AF</vt:lpstr>
      <vt:lpstr>競技者データ入力シート!_r4AM</vt:lpstr>
      <vt:lpstr>競技者データ入力シート!_r4DF</vt:lpstr>
      <vt:lpstr>競技者データ入力シート!_r4DM</vt:lpstr>
      <vt:lpstr>競技者データ入力シート!AF</vt:lpstr>
      <vt:lpstr>競技者データ入力シート!AM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dc:creator>
  <cp:lastModifiedBy>M Jun .</cp:lastModifiedBy>
  <cp:lastPrinted>2023-10-18T00:12:39Z</cp:lastPrinted>
  <dcterms:created xsi:type="dcterms:W3CDTF">2020-07-31T13:59:35Z</dcterms:created>
  <dcterms:modified xsi:type="dcterms:W3CDTF">2023-10-22T02:36:13Z</dcterms:modified>
</cp:coreProperties>
</file>